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tabRatio="331" activeTab="0"/>
  </bookViews>
  <sheets>
    <sheet name="IPRM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<sst xmlns="http://schemas.openxmlformats.org/spreadsheetml/2006/main" count="89" uniqueCount="42">
  <si>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Dotace</t>
  </si>
  <si>
    <t>Kč</t>
  </si>
  <si>
    <t>%</t>
  </si>
  <si>
    <t>ERDF</t>
  </si>
  <si>
    <t>SR</t>
  </si>
  <si>
    <t>Schválená dotace ERDF</t>
  </si>
  <si>
    <t>EUR</t>
  </si>
  <si>
    <t>kurz</t>
  </si>
  <si>
    <t>Přepočet</t>
  </si>
  <si>
    <t>schválená</t>
  </si>
  <si>
    <t>Zaokrouhlení</t>
  </si>
  <si>
    <t>Žádost k IPRM</t>
  </si>
  <si>
    <t>Dotace (ERDF + SR)</t>
  </si>
  <si>
    <t>původní ze źádosti</t>
  </si>
  <si>
    <t>Schválená dotace</t>
  </si>
  <si>
    <t>ERDF (85%)</t>
  </si>
  <si>
    <t>SR (15%)</t>
  </si>
  <si>
    <t xml:space="preserve">Celkem </t>
  </si>
  <si>
    <t xml:space="preserve">Kč </t>
  </si>
  <si>
    <t>Kurz (dle Źádsoti k IPRM)</t>
  </si>
  <si>
    <t>Krácení indikátorů - % dle krácení dotace v EUR !</t>
  </si>
  <si>
    <t>% krácení indikátorů</t>
  </si>
  <si>
    <t>aktualizované hodnoty</t>
  </si>
  <si>
    <t>Aktualizace Žádosti k IPRM</t>
  </si>
  <si>
    <t>Vysvětlivky</t>
  </si>
  <si>
    <t xml:space="preserve"> </t>
  </si>
  <si>
    <t>Komentář</t>
  </si>
  <si>
    <t>Zadat dle Žádosti k IPRM</t>
  </si>
  <si>
    <t xml:space="preserve">Do těchto polí se automaticky přepočítají aktualizované zaokrouhlené hodnoty po krácení </t>
  </si>
  <si>
    <t xml:space="preserve">Do těchto polí je nutné zadat hodnoty ze Žádosti k IPRM (tabulka 4.1 Zdroje financování projktů v IPRM, 3.6 Poměr plánovaných aktivit. </t>
  </si>
  <si>
    <t>Tabulka 4.1 Zdroje financování projktů v IPRM</t>
  </si>
  <si>
    <t>Tabulka 3.6 Poměr plánovaných aktivit</t>
  </si>
  <si>
    <t>Dotace IOP (ERDF + SR)</t>
  </si>
  <si>
    <t>Vlastní zdroje žadatele</t>
  </si>
  <si>
    <t>Zdroje IPRM celkem</t>
  </si>
  <si>
    <t>Výdaje zaměřené na revitalizaci veřejného prostranství</t>
  </si>
  <si>
    <t>Výdaje zaměřené na regeneraci bytových domů</t>
  </si>
  <si>
    <t>Celkem způsobilé výdaje</t>
  </si>
  <si>
    <t>výsledky pro oznámení o změně</t>
  </si>
  <si>
    <t xml:space="preserve">V těchto polích je uvedeno procento krácení rozpočtu a indikátorů a aktualizované údaje o výši dotace a celkových způsobilých výdajů. </t>
  </si>
  <si>
    <t>Dotace (ERDF+SR) dle žádosti k IPRM</t>
  </si>
  <si>
    <t>Dotace ERDF schválená (dle Dohody)+ SR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</si>
</sst>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_-* #,##0.000\ _K_č_-;\-* #,##0.000\ _K_č_-;_-* &quot;-&quot;?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" fillId="2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6" borderId="1" xfId="0" applyFill="1" applyBorder="1" applyAlignment="1">
      <alignment/>
    </xf>
    <xf numFmtId="167" fontId="0" fillId="6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2" fontId="2" fillId="6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7" fontId="0" fillId="7" borderId="1" xfId="0" applyNumberFormat="1" applyFill="1" applyBorder="1" applyAlignment="1">
      <alignment/>
    </xf>
    <xf numFmtId="3" fontId="0" fillId="4" borderId="1" xfId="0" applyNumberFormat="1" applyFill="1" applyBorder="1" applyAlignment="1" applyProtection="1">
      <alignment/>
      <protection locked="0"/>
    </xf>
    <xf numFmtId="4" fontId="0" fillId="4" borderId="1" xfId="0" applyNumberFormat="1" applyFill="1" applyBorder="1" applyAlignment="1" applyProtection="1">
      <alignment/>
      <protection locked="0"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" xfId="15" applyNumberFormat="1" applyFont="1" applyBorder="1" applyAlignment="1">
      <alignment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="85" zoomScaleNormal="85" workbookViewId="0" topLeftCell="A4">
      <selection activeCell="C18" sqref="C18"/>
    </sheetView>
  </sheetViews>
  <sheetFormatPr defaultColWidth="9.140625" defaultRowHeight="12.75"/>
  <cols>
    <col min="1" max="1" width="47.7109375" style="0" customWidth="1"/>
    <col min="2" max="2" width="15.8515625" style="0" customWidth="1"/>
    <col min="3" max="3" width="18.00390625" style="0" bestFit="1" customWidth="1"/>
    <col min="4" max="4" width="16.7109375" style="0" customWidth="1"/>
    <col min="5" max="5" width="20.28125" style="0" customWidth="1"/>
    <col min="6" max="6" width="22.00390625" style="0" customWidth="1"/>
    <col min="7" max="7" width="15.00390625" style="0" customWidth="1"/>
    <col min="8" max="8" width="11.140625" style="0" bestFit="1" customWidth="1"/>
    <col min="9" max="9" width="11.7109375" style="0" customWidth="1"/>
  </cols>
  <sheetData>
    <row r="1" spans="1:7" ht="26.25" customHeight="1">
      <c r="A1" s="47" t="s">
        <v>23</v>
      </c>
      <c r="B1" s="48"/>
      <c r="C1" s="48"/>
      <c r="D1" s="48"/>
      <c r="E1" s="48"/>
      <c r="F1" s="48"/>
      <c r="G1" s="48"/>
    </row>
    <row r="3" spans="1:7" ht="18">
      <c r="A3" s="33" t="s">
        <v>24</v>
      </c>
      <c r="B3" s="47" t="s">
        <v>26</v>
      </c>
      <c r="C3" s="47"/>
      <c r="D3" s="47"/>
      <c r="E3" s="47"/>
      <c r="F3" s="47"/>
      <c r="G3" s="47"/>
    </row>
    <row r="4" spans="1:7" ht="27" customHeight="1">
      <c r="A4" s="30" t="s">
        <v>27</v>
      </c>
      <c r="B4" s="49" t="s">
        <v>29</v>
      </c>
      <c r="C4" s="50"/>
      <c r="D4" s="50"/>
      <c r="E4" s="50"/>
      <c r="F4" s="50"/>
      <c r="G4" s="51"/>
    </row>
    <row r="5" spans="1:7" ht="12.75">
      <c r="A5" s="29" t="s">
        <v>22</v>
      </c>
      <c r="B5" s="49" t="s">
        <v>28</v>
      </c>
      <c r="C5" s="50"/>
      <c r="D5" s="50"/>
      <c r="E5" s="50"/>
      <c r="F5" s="50"/>
      <c r="G5" s="51"/>
    </row>
    <row r="6" spans="1:7" ht="12.75">
      <c r="A6" s="36" t="s">
        <v>38</v>
      </c>
      <c r="B6" s="49" t="s">
        <v>39</v>
      </c>
      <c r="C6" s="50"/>
      <c r="D6" s="50"/>
      <c r="E6" s="50"/>
      <c r="F6" s="50"/>
      <c r="G6" s="51"/>
    </row>
    <row r="8" spans="1:7" ht="24" customHeight="1">
      <c r="A8" s="47" t="s">
        <v>11</v>
      </c>
      <c r="B8" s="52"/>
      <c r="C8" s="52"/>
      <c r="D8" s="52"/>
      <c r="E8" s="52"/>
      <c r="F8" s="52"/>
      <c r="G8" s="52"/>
    </row>
    <row r="9" ht="12.75">
      <c r="A9" s="2"/>
    </row>
    <row r="10" spans="1:3" ht="12.75">
      <c r="A10" s="13" t="s">
        <v>30</v>
      </c>
      <c r="B10" s="14" t="s">
        <v>1</v>
      </c>
      <c r="C10" s="14" t="s">
        <v>2</v>
      </c>
    </row>
    <row r="11" spans="1:4" ht="12.75">
      <c r="A11" s="31" t="s">
        <v>32</v>
      </c>
      <c r="B11" s="42">
        <v>235151000</v>
      </c>
      <c r="C11" s="7">
        <f>IF(OR(B11="",B13=""),"",B11*100/B13)</f>
        <v>61.52435323174816</v>
      </c>
      <c r="D11" s="4"/>
    </row>
    <row r="12" spans="1:4" ht="12.75">
      <c r="A12" s="31" t="s">
        <v>33</v>
      </c>
      <c r="B12" s="42">
        <v>147057000</v>
      </c>
      <c r="C12" s="7">
        <f>IF(OR(B12="",B13=""),"",B12*100/B13)</f>
        <v>38.47564676825184</v>
      </c>
      <c r="D12" s="4"/>
    </row>
    <row r="13" spans="1:3" ht="12.75">
      <c r="A13" s="31" t="s">
        <v>34</v>
      </c>
      <c r="B13" s="42">
        <v>382208000</v>
      </c>
      <c r="C13" s="8">
        <f>IF(AND(C11="",C12=""),"",SUM(C11:C12))</f>
        <v>100</v>
      </c>
    </row>
    <row r="14" ht="12.75">
      <c r="B14" s="1"/>
    </row>
    <row r="15" spans="1:10" ht="12.75">
      <c r="A15" s="53" t="s">
        <v>31</v>
      </c>
      <c r="B15" s="55" t="s">
        <v>37</v>
      </c>
      <c r="C15" s="55"/>
      <c r="D15" s="55" t="s">
        <v>12</v>
      </c>
      <c r="E15" s="55"/>
      <c r="F15" s="56" t="s">
        <v>0</v>
      </c>
      <c r="G15" s="57"/>
      <c r="H15" s="20"/>
      <c r="I15" s="19"/>
      <c r="J15" s="19"/>
    </row>
    <row r="16" spans="1:10" ht="12.75">
      <c r="A16" s="54"/>
      <c r="B16" s="14" t="s">
        <v>2</v>
      </c>
      <c r="C16" s="14" t="s">
        <v>1</v>
      </c>
      <c r="D16" s="14" t="s">
        <v>2</v>
      </c>
      <c r="E16" s="14" t="s">
        <v>1</v>
      </c>
      <c r="F16" s="14" t="s">
        <v>15</v>
      </c>
      <c r="G16" s="28" t="s">
        <v>16</v>
      </c>
      <c r="H16" s="22"/>
      <c r="I16" s="23"/>
      <c r="J16" s="19"/>
    </row>
    <row r="17" spans="1:10" ht="12.75">
      <c r="A17" s="31" t="s">
        <v>35</v>
      </c>
      <c r="B17" s="34">
        <f>IF(C17="","",C17*100/C19)</f>
        <v>47.83213306907897</v>
      </c>
      <c r="C17" s="42">
        <v>182818000</v>
      </c>
      <c r="D17" s="6">
        <v>85</v>
      </c>
      <c r="E17" s="8">
        <f>IF(C17="","",D17*C17/100)</f>
        <v>155395300</v>
      </c>
      <c r="F17" s="8">
        <f>E17</f>
        <v>155395300</v>
      </c>
      <c r="G17" s="45">
        <f>IF(F17="","",0)</f>
        <v>0</v>
      </c>
      <c r="H17" s="20"/>
      <c r="I17" s="19"/>
      <c r="J17" s="19"/>
    </row>
    <row r="18" spans="1:10" ht="12.75">
      <c r="A18" s="31" t="s">
        <v>36</v>
      </c>
      <c r="B18" s="34">
        <f>IF(C18="","",C18*100/C19)</f>
        <v>52.16786693092103</v>
      </c>
      <c r="C18" s="42">
        <v>199389500</v>
      </c>
      <c r="D18" s="6">
        <v>40</v>
      </c>
      <c r="E18" s="8">
        <f>IF(C18="","",D18*C18/100)</f>
        <v>79755800</v>
      </c>
      <c r="F18" s="10">
        <f>IF(E18="","",E18*85/100)</f>
        <v>67792430</v>
      </c>
      <c r="G18" s="10">
        <f>IF(E18="","",E18*15/100)</f>
        <v>11963370</v>
      </c>
      <c r="H18" s="20"/>
      <c r="I18" s="21"/>
      <c r="J18" s="19"/>
    </row>
    <row r="19" spans="1:10" ht="12.75">
      <c r="A19" s="31" t="s">
        <v>17</v>
      </c>
      <c r="B19" s="8">
        <f>IF(AND(B17="",B18=""),"",SUM(B17:B18))</f>
        <v>100</v>
      </c>
      <c r="C19" s="44">
        <f>IF(AND(C17="",C18=""),"",SUM(C17:C18))</f>
        <v>382207500</v>
      </c>
      <c r="D19" s="35"/>
      <c r="E19" s="44">
        <f>IF(AND(E17="",E18=""),"",SUM(E17:E18))</f>
        <v>235151100</v>
      </c>
      <c r="F19" s="44">
        <f>IF(AND(F17="",F18=""),"",SUM(F17:F18))</f>
        <v>223187730</v>
      </c>
      <c r="G19" s="44">
        <f>IF(AND(G17="",G18=""),"",SUM(G17:G18))</f>
        <v>11963370</v>
      </c>
      <c r="H19" s="20"/>
      <c r="I19" s="21"/>
      <c r="J19" s="19"/>
    </row>
    <row r="20" spans="2:10" ht="12.75">
      <c r="B20" s="9"/>
      <c r="C20" s="5"/>
      <c r="E20" s="5"/>
      <c r="F20" s="5"/>
      <c r="G20" s="1"/>
      <c r="H20" s="20"/>
      <c r="I20" s="19"/>
      <c r="J20" s="19"/>
    </row>
    <row r="21" spans="1:7" ht="18.75" customHeight="1">
      <c r="A21" s="47" t="s">
        <v>14</v>
      </c>
      <c r="B21" s="52"/>
      <c r="C21" s="52"/>
      <c r="D21" s="52"/>
      <c r="E21" s="52"/>
      <c r="F21" s="52"/>
      <c r="G21" s="52"/>
    </row>
    <row r="23" spans="1:2" ht="12.75">
      <c r="A23" s="56" t="s">
        <v>5</v>
      </c>
      <c r="B23" s="58"/>
    </row>
    <row r="24" spans="1:2" ht="12.75">
      <c r="A24" s="12" t="s">
        <v>6</v>
      </c>
      <c r="B24" s="42">
        <v>6020554</v>
      </c>
    </row>
    <row r="25" spans="1:4" ht="12.75">
      <c r="A25" s="12" t="s">
        <v>7</v>
      </c>
      <c r="B25" s="11">
        <v>28.33</v>
      </c>
      <c r="D25" t="s">
        <v>25</v>
      </c>
    </row>
    <row r="26" spans="1:2" ht="12.75">
      <c r="A26" s="12" t="s">
        <v>1</v>
      </c>
      <c r="B26" s="10">
        <f>IF(B24="","",B24*B25)</f>
        <v>170562294.82</v>
      </c>
    </row>
    <row r="28" spans="1:7" ht="18.75" customHeight="1">
      <c r="A28" s="47" t="s">
        <v>8</v>
      </c>
      <c r="B28" s="52"/>
      <c r="C28" s="52"/>
      <c r="D28" s="52"/>
      <c r="E28" s="52"/>
      <c r="F28" s="52"/>
      <c r="G28" s="52"/>
    </row>
    <row r="30" spans="1:6" ht="12.75">
      <c r="A30" s="13" t="s">
        <v>8</v>
      </c>
      <c r="B30" s="14" t="s">
        <v>0</v>
      </c>
      <c r="C30" s="14" t="s">
        <v>3</v>
      </c>
      <c r="D30" s="14" t="s">
        <v>4</v>
      </c>
      <c r="E30" s="25"/>
      <c r="F30" s="9"/>
    </row>
    <row r="31" spans="1:6" ht="12.75">
      <c r="A31" s="13" t="s">
        <v>13</v>
      </c>
      <c r="B31" s="15">
        <f>IF(AND(C31="",D31=""),"",C31+D31)</f>
        <v>235151100</v>
      </c>
      <c r="C31" s="15">
        <f>IF(AND(F17="",F18=""),"",F17+F18)</f>
        <v>223187730</v>
      </c>
      <c r="D31" s="15">
        <f>IF(G18="","",G18)</f>
        <v>11963370</v>
      </c>
      <c r="E31" s="26"/>
      <c r="F31" s="26"/>
    </row>
    <row r="32" spans="1:6" ht="12.75">
      <c r="A32" s="13" t="s">
        <v>9</v>
      </c>
      <c r="B32" s="15">
        <f>IF(OR(B31="",C33=""),"",B31*C33/100)</f>
        <v>179704821.7903704</v>
      </c>
      <c r="C32" s="15">
        <f>IF(B26="","",B26)</f>
        <v>170562294.82</v>
      </c>
      <c r="D32" s="15">
        <f>IF(OR(D31="",C33=""),"",D31*C33/100)</f>
        <v>9142526.970370386</v>
      </c>
      <c r="E32" s="26"/>
      <c r="F32" s="26"/>
    </row>
    <row r="33" spans="1:6" ht="12.75">
      <c r="A33" s="6"/>
      <c r="B33" s="15">
        <f>IF(OR(B31="",B32=""),"",B32*100/B31)</f>
        <v>76.42099985514437</v>
      </c>
      <c r="C33" s="38">
        <f>IF(OR(C32="",C31=""),"",C32*100/C31)</f>
        <v>76.42099985514437</v>
      </c>
      <c r="D33" s="15">
        <f>IF(OR(D32="",D31=""),"",D32*100/D31)</f>
        <v>76.42099985514437</v>
      </c>
      <c r="E33" s="3"/>
      <c r="F33" s="3"/>
    </row>
    <row r="34" spans="2:6" ht="12.75">
      <c r="B34" s="3"/>
      <c r="C34" s="3"/>
      <c r="D34" s="3"/>
      <c r="E34" s="3"/>
      <c r="F34" s="3"/>
    </row>
    <row r="35" spans="1:3" ht="12.75">
      <c r="A35" s="13" t="s">
        <v>30</v>
      </c>
      <c r="B35" s="14" t="s">
        <v>1</v>
      </c>
      <c r="C35" s="14" t="s">
        <v>2</v>
      </c>
    </row>
    <row r="36" spans="1:3" ht="12.75">
      <c r="A36" s="31" t="s">
        <v>32</v>
      </c>
      <c r="B36" s="37">
        <f>IF(OR(C33="",B11=""),"",$C$33*B11/100)</f>
        <v>179704745.36937055</v>
      </c>
      <c r="C36" s="7">
        <f>IF(OR(B36="",B38=""),"",B36*100/B38)</f>
        <v>61.52435323174815</v>
      </c>
    </row>
    <row r="37" spans="1:3" ht="12.75">
      <c r="A37" s="31" t="s">
        <v>33</v>
      </c>
      <c r="B37" s="37">
        <f>IF(OR(C33="",B12=""),"",$C$33*B12/100)</f>
        <v>112382429.75697966</v>
      </c>
      <c r="C37" s="7">
        <f>IF(OR(B37="",B38=""),"",B37*100/B38)</f>
        <v>38.475646768251835</v>
      </c>
    </row>
    <row r="38" spans="1:3" ht="12.75">
      <c r="A38" s="31" t="s">
        <v>34</v>
      </c>
      <c r="B38" s="37">
        <f>IF(OR(B13="",C33=""),"",$C$33*B13/100)</f>
        <v>292087175.1263502</v>
      </c>
      <c r="C38" s="17">
        <f>IF(AND(C36="",C37=""),"",SUM(C36:C37))</f>
        <v>99.99999999999999</v>
      </c>
    </row>
    <row r="40" spans="1:7" ht="12.75">
      <c r="A40" s="53" t="s">
        <v>31</v>
      </c>
      <c r="B40" s="55" t="s">
        <v>37</v>
      </c>
      <c r="C40" s="55"/>
      <c r="D40" s="55" t="s">
        <v>12</v>
      </c>
      <c r="E40" s="55"/>
      <c r="F40" s="56" t="s">
        <v>0</v>
      </c>
      <c r="G40" s="59"/>
    </row>
    <row r="41" spans="1:9" ht="12.75">
      <c r="A41" s="54"/>
      <c r="B41" s="14" t="s">
        <v>2</v>
      </c>
      <c r="C41" s="14" t="s">
        <v>1</v>
      </c>
      <c r="D41" s="14" t="s">
        <v>2</v>
      </c>
      <c r="E41" s="14" t="s">
        <v>1</v>
      </c>
      <c r="F41" s="14" t="s">
        <v>15</v>
      </c>
      <c r="G41" s="28" t="s">
        <v>16</v>
      </c>
      <c r="H41" s="16"/>
      <c r="I41" s="16"/>
    </row>
    <row r="42" spans="1:7" ht="12.75">
      <c r="A42" s="31" t="s">
        <v>35</v>
      </c>
      <c r="B42" s="40">
        <f>IF(C42="","",C42*100/C44)</f>
        <v>47.832133069078964</v>
      </c>
      <c r="C42" s="41">
        <f>IF(OR(C17="",B24=""),"",$C$33*C17/100)</f>
        <v>139711343.51517785</v>
      </c>
      <c r="D42" s="6">
        <v>85</v>
      </c>
      <c r="E42" s="18">
        <f>IF(OR(E17="",C33=""),"",$C$33*E17/100)</f>
        <v>118754641.98790117</v>
      </c>
      <c r="F42" s="18">
        <f>E42</f>
        <v>118754641.98790117</v>
      </c>
      <c r="G42" s="6">
        <f>IF(F42="","",0)</f>
        <v>0</v>
      </c>
    </row>
    <row r="43" spans="1:9" ht="12.75">
      <c r="A43" s="31" t="s">
        <v>36</v>
      </c>
      <c r="B43" s="40">
        <f>IF(C43="","",C43*100/C44)</f>
        <v>52.16786693092102</v>
      </c>
      <c r="C43" s="41">
        <f>IF(OR(C18="",B24=""),"",$C$33*C18/100)</f>
        <v>152375449.5061731</v>
      </c>
      <c r="D43" s="6">
        <v>40</v>
      </c>
      <c r="E43" s="18">
        <f>IF(OR(E18="",C33=""),"",$C$33*E18/100)</f>
        <v>60950179.80246923</v>
      </c>
      <c r="F43" s="18">
        <f>IF(OR(F18="",C33=""),"",$C$33*F18/100)</f>
        <v>51807652.83209885</v>
      </c>
      <c r="G43" s="18">
        <f>IF(OR(G18="",C33=""),"",$C$33*G18/100)</f>
        <v>9142526.970370386</v>
      </c>
      <c r="I43" s="1"/>
    </row>
    <row r="44" spans="3:6" s="9" customFormat="1" ht="12.75">
      <c r="C44" s="26">
        <f>IF(AND(C42="",C43=""),"",SUM(C42:C43))</f>
        <v>292086793.021351</v>
      </c>
      <c r="E44" s="27"/>
      <c r="F44" s="27"/>
    </row>
    <row r="46" spans="1:7" ht="21" customHeight="1">
      <c r="A46" s="47" t="s">
        <v>10</v>
      </c>
      <c r="B46" s="52"/>
      <c r="C46" s="52"/>
      <c r="D46" s="52"/>
      <c r="E46" s="52"/>
      <c r="F46" s="52"/>
      <c r="G46" s="52"/>
    </row>
    <row r="47" ht="12.75" customHeight="1">
      <c r="A47" s="32"/>
    </row>
    <row r="48" spans="1:3" ht="12.75">
      <c r="A48" s="13" t="s">
        <v>30</v>
      </c>
      <c r="B48" s="14" t="s">
        <v>1</v>
      </c>
      <c r="C48" s="14" t="s">
        <v>2</v>
      </c>
    </row>
    <row r="49" spans="1:3" ht="12.75">
      <c r="A49" s="31" t="s">
        <v>32</v>
      </c>
      <c r="B49" s="24">
        <f>IF(B36="","",ROUND(B36,-3))</f>
        <v>179705000</v>
      </c>
      <c r="C49" s="7">
        <f>IF(OR(B49="",B51=""),"",B49*100/B51)</f>
        <v>61.52447729614806</v>
      </c>
    </row>
    <row r="50" spans="1:3" ht="12.75">
      <c r="A50" s="31" t="s">
        <v>33</v>
      </c>
      <c r="B50" s="24">
        <f>IF(B37="","",ROUND(B37,-3))</f>
        <v>112382000</v>
      </c>
      <c r="C50" s="7">
        <f>IF(OR(B50="",B51=""),"",B50*100/B51)</f>
        <v>38.47552270385194</v>
      </c>
    </row>
    <row r="51" spans="1:3" ht="12.75">
      <c r="A51" s="31" t="s">
        <v>34</v>
      </c>
      <c r="B51" s="24">
        <f>IF(B38="","",ROUND(B38,-3))</f>
        <v>292087000</v>
      </c>
      <c r="C51" s="8"/>
    </row>
    <row r="52" ht="12.75" customHeight="1">
      <c r="A52" s="32"/>
    </row>
    <row r="54" spans="1:7" ht="12.75">
      <c r="A54" s="53" t="s">
        <v>31</v>
      </c>
      <c r="B54" s="55" t="s">
        <v>37</v>
      </c>
      <c r="C54" s="55"/>
      <c r="D54" s="55" t="s">
        <v>12</v>
      </c>
      <c r="E54" s="55"/>
      <c r="F54" s="55" t="s">
        <v>0</v>
      </c>
      <c r="G54" s="55"/>
    </row>
    <row r="55" spans="1:9" ht="12.75">
      <c r="A55" s="54"/>
      <c r="B55" s="14" t="s">
        <v>2</v>
      </c>
      <c r="C55" s="14" t="s">
        <v>1</v>
      </c>
      <c r="D55" s="14" t="s">
        <v>2</v>
      </c>
      <c r="E55" s="14" t="s">
        <v>1</v>
      </c>
      <c r="F55" s="14" t="s">
        <v>15</v>
      </c>
      <c r="G55" s="14" t="s">
        <v>16</v>
      </c>
      <c r="H55" s="16"/>
      <c r="I55" s="16"/>
    </row>
    <row r="56" spans="1:7" ht="12.75">
      <c r="A56" s="31" t="s">
        <v>35</v>
      </c>
      <c r="B56" s="34">
        <f>IF(C56="","",C56*100/C58)</f>
        <v>47.832145327061205</v>
      </c>
      <c r="C56" s="24">
        <f>IF(C42="","",ROUND(C42,-3))</f>
        <v>139711000</v>
      </c>
      <c r="D56" s="10">
        <v>85</v>
      </c>
      <c r="E56" s="24">
        <f>IF(E42="","",ROUND(E42,-3))</f>
        <v>118755000</v>
      </c>
      <c r="F56" s="10">
        <f>E56</f>
        <v>118755000</v>
      </c>
      <c r="G56" s="6">
        <f>IF(F56="","",0)</f>
        <v>0</v>
      </c>
    </row>
    <row r="57" spans="1:9" ht="12.75">
      <c r="A57" s="31" t="s">
        <v>36</v>
      </c>
      <c r="B57" s="34">
        <f>IF(C57="","",C57*100/C58)</f>
        <v>52.167854672938795</v>
      </c>
      <c r="C57" s="24">
        <f>IF(C43="","",ROUND(C43,-3))</f>
        <v>152375000</v>
      </c>
      <c r="D57" s="10">
        <v>40</v>
      </c>
      <c r="E57" s="24">
        <f>IF(E43="","",ROUND(E43,-3))</f>
        <v>60950000</v>
      </c>
      <c r="F57" s="8">
        <f>IF(E43="","",ROUND(F43,-3))</f>
        <v>51808000</v>
      </c>
      <c r="G57" s="8">
        <f>IF(G43="","",ROUND(G43,-3))</f>
        <v>9143000</v>
      </c>
      <c r="I57" s="1"/>
    </row>
    <row r="58" spans="3:5" ht="12.75">
      <c r="C58" s="10">
        <f>IF(AND(C56="",C57=""),"",SUM(C56:C57))</f>
        <v>292086000</v>
      </c>
      <c r="E58" s="46">
        <f>IF(AND(C56="",C57=""),"",SUM(E56:E57))</f>
        <v>179705000</v>
      </c>
    </row>
    <row r="61" spans="1:3" ht="23.25" customHeight="1">
      <c r="A61" s="60" t="s">
        <v>20</v>
      </c>
      <c r="B61" s="61"/>
      <c r="C61" s="61"/>
    </row>
    <row r="63" spans="1:2" ht="12.75">
      <c r="A63" s="56" t="s">
        <v>40</v>
      </c>
      <c r="B63" s="59"/>
    </row>
    <row r="64" spans="1:2" ht="12.75">
      <c r="A64" s="13" t="s">
        <v>18</v>
      </c>
      <c r="B64" s="10">
        <f>IF(B11="","",B11)</f>
        <v>235151000</v>
      </c>
    </row>
    <row r="65" spans="1:2" ht="12.75">
      <c r="A65" s="13" t="s">
        <v>19</v>
      </c>
      <c r="B65" s="43">
        <v>26.25</v>
      </c>
    </row>
    <row r="66" spans="1:2" ht="12.75">
      <c r="A66" s="13" t="s">
        <v>6</v>
      </c>
      <c r="B66" s="10">
        <f>IF(OR(B65="",B64=""),"",B64/B65)</f>
        <v>8958133.333333334</v>
      </c>
    </row>
    <row r="67" ht="12.75">
      <c r="B67" s="1"/>
    </row>
    <row r="68" spans="1:2" ht="12.75">
      <c r="A68" s="56" t="s">
        <v>41</v>
      </c>
      <c r="B68" s="59"/>
    </row>
    <row r="69" spans="1:2" ht="12.75">
      <c r="A69" s="13" t="s">
        <v>18</v>
      </c>
      <c r="B69" s="10">
        <f>IF(E58="","",E58)</f>
        <v>179705000</v>
      </c>
    </row>
    <row r="70" spans="1:2" ht="12.75">
      <c r="A70" s="13" t="s">
        <v>19</v>
      </c>
      <c r="B70" s="6">
        <v>28.33</v>
      </c>
    </row>
    <row r="71" spans="1:2" ht="12.75">
      <c r="A71" s="13" t="s">
        <v>6</v>
      </c>
      <c r="B71" s="10">
        <f>IF(B69="","",B69/B70)</f>
        <v>6343275.679491705</v>
      </c>
    </row>
    <row r="73" spans="1:2" ht="12.75">
      <c r="A73" s="36" t="s">
        <v>21</v>
      </c>
      <c r="B73" s="39">
        <f>IF(B66="","",100-B71*100/B66)</f>
        <v>29.189760372417197</v>
      </c>
    </row>
  </sheetData>
  <sheetProtection password="C719" sheet="1" objects="1" scenarios="1" selectLockedCells="1"/>
  <protectedRanges>
    <protectedRange sqref="B65" name="Oblast4"/>
    <protectedRange sqref="B24" name="Oblast3"/>
    <protectedRange sqref="C17:C18" name="Oblast2"/>
    <protectedRange sqref="B11:B13" name="Oblast1"/>
  </protectedRanges>
  <mergeCells count="25">
    <mergeCell ref="A61:C61"/>
    <mergeCell ref="A63:B63"/>
    <mergeCell ref="A68:B68"/>
    <mergeCell ref="A46:G46"/>
    <mergeCell ref="A54:A55"/>
    <mergeCell ref="B54:C54"/>
    <mergeCell ref="D54:E54"/>
    <mergeCell ref="F54:G54"/>
    <mergeCell ref="A21:G21"/>
    <mergeCell ref="A23:B23"/>
    <mergeCell ref="A28:G28"/>
    <mergeCell ref="A40:A41"/>
    <mergeCell ref="B40:C40"/>
    <mergeCell ref="D40:E40"/>
    <mergeCell ref="F40:G40"/>
    <mergeCell ref="B6:G6"/>
    <mergeCell ref="A8:G8"/>
    <mergeCell ref="A15:A16"/>
    <mergeCell ref="B15:C15"/>
    <mergeCell ref="D15:E15"/>
    <mergeCell ref="F15:G15"/>
    <mergeCell ref="A1:G1"/>
    <mergeCell ref="B3:G3"/>
    <mergeCell ref="B4:G4"/>
    <mergeCell ref="B5:G5"/>
  </mergeCells>
  <printOptions/>
  <pageMargins left="0.75" right="0.75" top="1" bottom="1" header="0.4921259845" footer="0.492125984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Evička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Evička</dc:creator>
  <cp:keywords/>
  <dc:description/>
  <cp:lastModifiedBy>cech.martin</cp:lastModifiedBy>
  <cp:lastPrinted>2009-06-04T11:57:47Z</cp:lastPrinted>
  <dcterms:created xsi:type="dcterms:W3CDTF">2009-04-19T08:03:14Z</dcterms:created>
  <dcterms:modified xsi:type="dcterms:W3CDTF">2009-07-23T12:51:18Z</dcterms:modified>
  <cp:category/>
  <cp:version/>
  <cp:contentType/>
  <cp:contentStatus/>
</cp:coreProperties>
</file>