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15570" windowHeight="7890" activeTab="4"/>
  </bookViews>
  <sheets>
    <sheet name="REKA 2015" sheetId="6" r:id="rId1"/>
    <sheet name="příjmy verze struktura 2015" sheetId="3" r:id="rId2"/>
    <sheet name="výdaje verze struktura 2015" sheetId="2" r:id="rId3"/>
    <sheet name="financování verze 2015" sheetId="4" r:id="rId4"/>
    <sheet name="VHČ verze 2015" sheetId="5" r:id="rId5"/>
  </sheets>
  <definedNames>
    <definedName name="_xlnm.Print_Area" localSheetId="4">'VHČ verze 2015'!$A$1:$I$168</definedName>
  </definedNames>
  <calcPr calcId="145621"/>
</workbook>
</file>

<file path=xl/calcChain.xml><?xml version="1.0" encoding="utf-8"?>
<calcChain xmlns="http://schemas.openxmlformats.org/spreadsheetml/2006/main">
  <c r="F38" i="2" l="1"/>
  <c r="F30" i="2"/>
  <c r="F153" i="2"/>
  <c r="F152" i="2"/>
  <c r="F72" i="2"/>
  <c r="F185" i="2" l="1"/>
  <c r="F183" i="2"/>
  <c r="F150" i="2"/>
  <c r="F74" i="2"/>
  <c r="F73" i="2"/>
  <c r="F58" i="2"/>
  <c r="F59" i="2"/>
  <c r="F57" i="2"/>
  <c r="F55" i="2"/>
  <c r="F36" i="2"/>
  <c r="F40" i="2"/>
  <c r="F79" i="2"/>
  <c r="F70" i="2"/>
  <c r="F63" i="2"/>
  <c r="F48" i="2"/>
  <c r="F22" i="2"/>
  <c r="F189" i="2" s="1"/>
  <c r="F161" i="2" l="1"/>
  <c r="D22" i="6" l="1"/>
  <c r="D32" i="6" s="1"/>
  <c r="F184" i="2" l="1"/>
  <c r="F154" i="2"/>
  <c r="F39" i="2"/>
  <c r="F11" i="2"/>
  <c r="F6" i="2"/>
  <c r="F175" i="2" l="1"/>
  <c r="D41" i="6" l="1"/>
  <c r="D29" i="6"/>
  <c r="D13" i="6"/>
  <c r="F1" i="4" l="1"/>
  <c r="F8" i="4"/>
  <c r="F12" i="4"/>
  <c r="I166" i="5" l="1"/>
  <c r="H166" i="5"/>
  <c r="G166" i="5"/>
  <c r="I162" i="5"/>
  <c r="H162" i="5"/>
  <c r="G162" i="5"/>
  <c r="I156" i="5"/>
  <c r="H156" i="5"/>
  <c r="G156" i="5"/>
  <c r="I147" i="5"/>
  <c r="H147" i="5"/>
  <c r="G147" i="5"/>
  <c r="I144" i="5"/>
  <c r="I141" i="5"/>
  <c r="I140" i="5" s="1"/>
  <c r="I136" i="5"/>
  <c r="H136" i="5"/>
  <c r="G136" i="5"/>
  <c r="I130" i="5"/>
  <c r="H130" i="5"/>
  <c r="G130" i="5"/>
  <c r="I126" i="5"/>
  <c r="I125" i="5" s="1"/>
  <c r="I122" i="5"/>
  <c r="I116" i="5"/>
  <c r="I113" i="5"/>
  <c r="I107" i="5"/>
  <c r="G107" i="5"/>
  <c r="I103" i="5"/>
  <c r="H103" i="5"/>
  <c r="G103" i="5"/>
  <c r="I101" i="5"/>
  <c r="H101" i="5"/>
  <c r="G101" i="5"/>
  <c r="I97" i="5"/>
  <c r="I87" i="5"/>
  <c r="I86" i="5" s="1"/>
  <c r="H87" i="5"/>
  <c r="G87" i="5"/>
  <c r="I75" i="5"/>
  <c r="I74" i="5" s="1"/>
  <c r="H75" i="5"/>
  <c r="G75" i="5"/>
  <c r="I71" i="5"/>
  <c r="H71" i="5"/>
  <c r="G71" i="5"/>
  <c r="I67" i="5"/>
  <c r="H67" i="5"/>
  <c r="G67" i="5"/>
  <c r="I44" i="5"/>
  <c r="I40" i="5"/>
  <c r="H40" i="5"/>
  <c r="G40" i="5"/>
  <c r="I33" i="5"/>
  <c r="H33" i="5"/>
  <c r="G33" i="5"/>
  <c r="I30" i="5"/>
  <c r="H30" i="5"/>
  <c r="G30" i="5"/>
  <c r="I14" i="5"/>
  <c r="H14" i="5"/>
  <c r="G14" i="5"/>
  <c r="I9" i="5"/>
  <c r="H9" i="5"/>
  <c r="G9" i="5"/>
  <c r="I100" i="5" l="1"/>
  <c r="I129" i="5"/>
  <c r="I146" i="5"/>
  <c r="I161" i="5"/>
  <c r="I8" i="5"/>
  <c r="I29" i="5"/>
  <c r="I39" i="5"/>
  <c r="I66" i="5"/>
  <c r="H107" i="5"/>
  <c r="I85" i="5" l="1"/>
  <c r="I7" i="5"/>
  <c r="F181" i="2"/>
  <c r="F178" i="2"/>
  <c r="F170" i="2"/>
  <c r="F167" i="2"/>
  <c r="F164" i="2"/>
  <c r="F19" i="2"/>
  <c r="I4" i="5" l="1"/>
  <c r="G122" i="3"/>
  <c r="G121" i="3"/>
  <c r="G108" i="3"/>
  <c r="G107" i="3"/>
  <c r="G33" i="3"/>
  <c r="G78" i="3"/>
  <c r="G79" i="3"/>
  <c r="G45" i="3"/>
  <c r="G46" i="3"/>
  <c r="G47" i="3"/>
  <c r="G48" i="3"/>
  <c r="G49" i="3"/>
  <c r="G50" i="3"/>
  <c r="G51" i="3"/>
  <c r="G111" i="3"/>
  <c r="G44" i="3"/>
  <c r="G26" i="3"/>
  <c r="F14" i="2" l="1"/>
  <c r="F21" i="2" s="1"/>
  <c r="F188" i="2" s="1"/>
  <c r="F9" i="4"/>
  <c r="F4" i="4"/>
  <c r="F190" i="2" l="1"/>
  <c r="F23" i="2"/>
  <c r="F2" i="2" s="1"/>
  <c r="G115" i="3"/>
  <c r="F114" i="3" l="1"/>
  <c r="G103" i="3"/>
  <c r="G102" i="3"/>
  <c r="G105" i="3"/>
  <c r="G101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25" i="3"/>
  <c r="G22" i="3"/>
  <c r="G21" i="3"/>
  <c r="G19" i="3"/>
  <c r="G18" i="3"/>
  <c r="G17" i="3"/>
  <c r="G16" i="3"/>
  <c r="G110" i="3" l="1"/>
  <c r="G81" i="3"/>
  <c r="G15" i="3" l="1"/>
  <c r="G14" i="3"/>
  <c r="G13" i="3"/>
  <c r="G11" i="3"/>
  <c r="G9" i="3"/>
  <c r="G8" i="3"/>
  <c r="G7" i="3"/>
  <c r="G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7" i="3"/>
  <c r="G56" i="3"/>
  <c r="G55" i="3"/>
  <c r="G54" i="3"/>
  <c r="G53" i="3"/>
  <c r="G52" i="3"/>
  <c r="G118" i="3"/>
  <c r="F117" i="3" s="1"/>
  <c r="F4" i="3" l="1"/>
  <c r="F32" i="3"/>
  <c r="F1" i="3" s="1"/>
  <c r="H1" i="3" l="1"/>
</calcChain>
</file>

<file path=xl/sharedStrings.xml><?xml version="1.0" encoding="utf-8"?>
<sst xmlns="http://schemas.openxmlformats.org/spreadsheetml/2006/main" count="1230" uniqueCount="588">
  <si>
    <t>Název akce</t>
  </si>
  <si>
    <t>Název odboru / Název oddělení</t>
  </si>
  <si>
    <t>Odbor kontroly a interního auditu</t>
  </si>
  <si>
    <t>Městská policie</t>
  </si>
  <si>
    <t>Příjmy (MD) schvál.rozp. původní 2014</t>
  </si>
  <si>
    <t>Rozpočet 2015 Výdaje</t>
  </si>
  <si>
    <t xml:space="preserve">celkem </t>
  </si>
  <si>
    <t>G) Financování - kladné úroky apod.</t>
  </si>
  <si>
    <t>Rozpočet 2015 Příjmy</t>
  </si>
  <si>
    <t>Dluhopis 2 mld</t>
  </si>
  <si>
    <t xml:space="preserve">Provozní úvěry ostatní </t>
  </si>
  <si>
    <t>odbor ekonomiky</t>
  </si>
  <si>
    <t>PAR</t>
  </si>
  <si>
    <t>RP</t>
  </si>
  <si>
    <t>ORG</t>
  </si>
  <si>
    <t>Daň z příjmu právnických osob za obce</t>
  </si>
  <si>
    <t>Příjmy - neinv.transfer ze SR v rámci souhr.vztahu</t>
  </si>
  <si>
    <t>příjmy podrobně</t>
  </si>
  <si>
    <t>Příjmy z úroků 10V1</t>
  </si>
  <si>
    <t>Příjmy z úroků 10Z1</t>
  </si>
  <si>
    <t>Příjmy z úroků 10P2</t>
  </si>
  <si>
    <t>Příjmy z úroků 10Z4</t>
  </si>
  <si>
    <t>Příjmy z úroků 10V2</t>
  </si>
  <si>
    <t>Příjmy z úroků Fond pro partnerskou spolupráci</t>
  </si>
  <si>
    <t>Příjmy z úroků Městský fond rozvoje bydlení</t>
  </si>
  <si>
    <t>Příjmy z úroků Fond pro podporu a rozvoj vzdělávání</t>
  </si>
  <si>
    <t>Příjmy z úroků Sportovní fond</t>
  </si>
  <si>
    <t>Příjmy z úroků Kulturní fond</t>
  </si>
  <si>
    <t>Příjmy z úroků Fond PO školství</t>
  </si>
  <si>
    <t>Příjmy z úroků Odpadní teplo zimní stadion</t>
  </si>
  <si>
    <t>Příjmy z úroků Fond PO kulturní</t>
  </si>
  <si>
    <t>Příjmy z úroků ČS dluhopis</t>
  </si>
  <si>
    <t>Příjmy z úroku Celoživotní vzdělávání</t>
  </si>
  <si>
    <t>Příjmy z úroků Praktické ověřování znalostí</t>
  </si>
  <si>
    <t>Příjmy z úroků Úspora spotřeby energií</t>
  </si>
  <si>
    <t>Příjmy z úroků Operační program konkurenceschopn.</t>
  </si>
  <si>
    <t>Příjmy z úroků ZBÚ EQUA bank</t>
  </si>
  <si>
    <t>Příjmy z úroků ČNB dotační</t>
  </si>
  <si>
    <t>Příjmy z úroků ČNB SFDI</t>
  </si>
  <si>
    <t>Příjmy z úroků Smuteční fond</t>
  </si>
  <si>
    <t>Příjmy z Ekofondu</t>
  </si>
  <si>
    <t>Příjmy z úroků Fond zdraví</t>
  </si>
  <si>
    <t>Příjmy z úroků Fond prevence</t>
  </si>
  <si>
    <t>Příjmy z úroků Fond PO sociální a zdravot zaměření</t>
  </si>
  <si>
    <t>Příjmy z úroků Podpora moderních forem výuky</t>
  </si>
  <si>
    <t>Příjmy z úroků 10P1</t>
  </si>
  <si>
    <t>Příjmy z úroků příjmový ČS 10P3</t>
  </si>
  <si>
    <t>Příjmy z úroků PPF</t>
  </si>
  <si>
    <t>Příjmy z úroků - směnka</t>
  </si>
  <si>
    <t>Příjmy - odvod z hospodářské činnosti</t>
  </si>
  <si>
    <t>Podíl na zisku a z dividend  A. S. A.</t>
  </si>
  <si>
    <t>Podíl na zisku a z dividend Teplárna Liberec</t>
  </si>
  <si>
    <t>Ostatní investiční příjmy jinde nezařazené (SAL)</t>
  </si>
  <si>
    <t>Úrokový výnos z půjčky (SAL)</t>
  </si>
  <si>
    <t>Příjmy  - splátky půjčených prostředků od SAJ</t>
  </si>
  <si>
    <t>Daň z příjmu FO vybírané srážkou</t>
  </si>
  <si>
    <t>Daň z příjmu FO ze závislé činnosti podle počt.zam.</t>
  </si>
  <si>
    <t>Daň z příjmu FO ze SVČ podle počtu obyvatel</t>
  </si>
  <si>
    <t>Daň z příjmu FO ze SVČ podle bydliště podnikatele</t>
  </si>
  <si>
    <t>Daň z příjmu FO z kapitálových výnosů</t>
  </si>
  <si>
    <t>Daň z příjmu právnických osob</t>
  </si>
  <si>
    <t>Daň z přidané hodnoty</t>
  </si>
  <si>
    <t>Odvody - za odnětí půdy ze zeměď. půdního fondu</t>
  </si>
  <si>
    <t>Poplatky - za odnětí pozemků plnící funkci lesa</t>
  </si>
  <si>
    <t>Daň  z nemovitosti</t>
  </si>
  <si>
    <t>Pokuty - ukládané ČIŽP</t>
  </si>
  <si>
    <t>Poplatky - správní</t>
  </si>
  <si>
    <t>Poplatky - znečišťování ovzduší</t>
  </si>
  <si>
    <t>Poplatky - sběr. přepravu a třídění komunálního odp.</t>
  </si>
  <si>
    <t>Poplatky - psi</t>
  </si>
  <si>
    <t>Poplatky - lázeňský nebo rekreační pobyt</t>
  </si>
  <si>
    <t>Poplatky - užívání veřejného prostranství</t>
  </si>
  <si>
    <t>Poplatky - ubytovací kapacity</t>
  </si>
  <si>
    <t>Poplatky - místní - zrušené</t>
  </si>
  <si>
    <t>Odvody - výtěžek z provozování loterií</t>
  </si>
  <si>
    <t>Odvody - výherní hrací přístroje</t>
  </si>
  <si>
    <t>Pokuty - stavební přestupek občan</t>
  </si>
  <si>
    <t>Pokuta - živnostenské</t>
  </si>
  <si>
    <t>Pokuty - stavební delikt (podnikající právnická a fyz.os.)</t>
  </si>
  <si>
    <t>Pokuty - vozidla</t>
  </si>
  <si>
    <t>Pokuty - řidiči</t>
  </si>
  <si>
    <t>Pokuty - doprava</t>
  </si>
  <si>
    <t>Pokuty - přestupky doprava</t>
  </si>
  <si>
    <t>Pokuty - tombola</t>
  </si>
  <si>
    <t>Pokuty - státní památková péče</t>
  </si>
  <si>
    <t>Pokuty - výherní automaty</t>
  </si>
  <si>
    <t>Pokuty - ochrana přírody a krajiny</t>
  </si>
  <si>
    <t>Pokuty - voda</t>
  </si>
  <si>
    <t>Pokuty - lesní hospodářství</t>
  </si>
  <si>
    <t>Pokuty - odpady</t>
  </si>
  <si>
    <t>Pokuty - týrání zvířat</t>
  </si>
  <si>
    <t>Pokuty - ovzduší</t>
  </si>
  <si>
    <t>Pokuty - půdní fond</t>
  </si>
  <si>
    <t>Pokuty - kácení  stromů</t>
  </si>
  <si>
    <t>Pokuty -- bezpečnost a veřejný pořádek (Městská pol.)</t>
  </si>
  <si>
    <t>Pokuty - fyzické osoby</t>
  </si>
  <si>
    <t>Náklady řízení - životní prostředí</t>
  </si>
  <si>
    <t>Pokuty-vlastníci vozidel</t>
  </si>
  <si>
    <t>Pokuty - vážení vozidel</t>
  </si>
  <si>
    <t>Dlouhodobé operace řízení likvidity - dluhopis</t>
  </si>
  <si>
    <t>Splátka kontokorentu - ČS, a.s.</t>
  </si>
  <si>
    <t>Splátka kontokorentu - Equa bank, a. s.</t>
  </si>
  <si>
    <t>Splátka půjčky SFŽP - využití odpad. tepla - UZ 90106</t>
  </si>
  <si>
    <t>nedaňové příjmy</t>
  </si>
  <si>
    <t>kapitálové příjmy</t>
  </si>
  <si>
    <t>Rozpočet 2015 Financování</t>
  </si>
  <si>
    <t xml:space="preserve"> podrobně</t>
  </si>
  <si>
    <t>Podíl na zisku a z dividend  Liberecká IS</t>
  </si>
  <si>
    <t>V ČS na splátku úroků - převod rezervy na splátky z roku 2014</t>
  </si>
  <si>
    <t>Odbor právní a veřejných zakázek</t>
  </si>
  <si>
    <t>celkem Městská policie</t>
  </si>
  <si>
    <t>Veřejnoprávní smlouva - Frýdlant v Čechách</t>
  </si>
  <si>
    <t>oddělení rozvojové koncepce</t>
  </si>
  <si>
    <t>oddělení přípravy a řízení projektů</t>
  </si>
  <si>
    <t>oddělení majetkové evidence a dispozic</t>
  </si>
  <si>
    <t>oddělení správy objektů a zařízení</t>
  </si>
  <si>
    <t>Odbor správy veřejného majetku</t>
  </si>
  <si>
    <t>TSML</t>
  </si>
  <si>
    <t>odbor správy veřejného majetku</t>
  </si>
  <si>
    <t>DPMLJ</t>
  </si>
  <si>
    <t>Příspěvek na provozní ztrátu - Kraj</t>
  </si>
  <si>
    <t>Elektrošrot</t>
  </si>
  <si>
    <t>EKO KOM - sběr surovin</t>
  </si>
  <si>
    <t>Příjem na běžný účet fondu - Smuteční fond</t>
  </si>
  <si>
    <t>Příjem na ZBÚ - Smuteční fond</t>
  </si>
  <si>
    <t>Odbor hlavního architekta</t>
  </si>
  <si>
    <t>Odbor ekologie a veřejného prostoru</t>
  </si>
  <si>
    <t>odbor hlavního architekta</t>
  </si>
  <si>
    <t>Příjmy - poskytování služeb a výrobků</t>
  </si>
  <si>
    <t>Odvody - odpisy MŠ</t>
  </si>
  <si>
    <t>Odvody - odpisy ZŠ</t>
  </si>
  <si>
    <t>Splátka návratné finanční výpomoci – ZŠ Kaplického</t>
  </si>
  <si>
    <t>oddělení školství a kultury</t>
  </si>
  <si>
    <t>Odvody - odpisy Botanická zahrada</t>
  </si>
  <si>
    <t>Odvody - odpisy Zoologická zahrada</t>
  </si>
  <si>
    <t>Odvody - odpisy Divadlo F. X. Šaldy</t>
  </si>
  <si>
    <t>Odvody - odpisy Naivní divadlo</t>
  </si>
  <si>
    <t>Odvody - odpisy Dětské centrum Sluníčko</t>
  </si>
  <si>
    <t>Odvody - odpisy Centrum zdravotní a sociální péče</t>
  </si>
  <si>
    <t xml:space="preserve">oddělení humanitní </t>
  </si>
  <si>
    <t>oddělení humanitní</t>
  </si>
  <si>
    <t>Stavební úřad</t>
  </si>
  <si>
    <t>odbor životního prostředí</t>
  </si>
  <si>
    <t>odbor správní a živnostenský</t>
  </si>
  <si>
    <t>odbor dopravy</t>
  </si>
  <si>
    <t>Poplatky - zkoušky řidičské oprávnění</t>
  </si>
  <si>
    <t>Sběr zrušených registračních značek</t>
  </si>
  <si>
    <t>Poplatky - výkon přestupkové agendy od obcí</t>
  </si>
  <si>
    <t>Přijaté nekapitálové příspěvky a náhrady</t>
  </si>
  <si>
    <t>kancelář tajemníka</t>
  </si>
  <si>
    <t>oddělení personální</t>
  </si>
  <si>
    <t>oddělení komunikace a informací</t>
  </si>
  <si>
    <t>oddělení krizového řízení</t>
  </si>
  <si>
    <t>oddělení provozu a správy budov</t>
  </si>
  <si>
    <t>oddělení sociálně-právní ochrany dětí</t>
  </si>
  <si>
    <t>oddělení kurátorské činnosti</t>
  </si>
  <si>
    <t>Garant</t>
  </si>
  <si>
    <t>výdaje (druh)</t>
  </si>
  <si>
    <t>tř. 5 - běžné</t>
  </si>
  <si>
    <t>Primátor města</t>
  </si>
  <si>
    <t>celkem Odbor kontroly a interního auditu</t>
  </si>
  <si>
    <t>Kancelář primátora</t>
  </si>
  <si>
    <t>celkem Kancelář primátora</t>
  </si>
  <si>
    <t>tř. 6 - kapitálové</t>
  </si>
  <si>
    <t>celkem Primátor města</t>
  </si>
  <si>
    <t>Náměstek primátora pro ekonomiku, strategický rozvoj a dotace</t>
  </si>
  <si>
    <t>oddělení rozpočtu a financování</t>
  </si>
  <si>
    <t>oddělení informační soustavy a daní</t>
  </si>
  <si>
    <t xml:space="preserve">oddělení poplatků a pohledávek </t>
  </si>
  <si>
    <t>celkem Odbor ekonomiky</t>
  </si>
  <si>
    <t>celkem Odbor strategického rozvoje a dotací</t>
  </si>
  <si>
    <t>celkem Nám. primátora pro ekonomiku, strateg.rozvoj a dotace</t>
  </si>
  <si>
    <t>Náměstek primátora pro technickou správu majetku města</t>
  </si>
  <si>
    <t>celkem Odbor majetkové správy</t>
  </si>
  <si>
    <t>celkem Odbor správy veřejného majetku</t>
  </si>
  <si>
    <t>celkem Nám. primátora pro technickou správu majetku města</t>
  </si>
  <si>
    <t>celkem Odbor hlavního architekta</t>
  </si>
  <si>
    <t>celkem Odbor ekologie a veřejného prostoru</t>
  </si>
  <si>
    <t>celkem Nám. primátora pro územní plánování, veř.zeleň a ŽP</t>
  </si>
  <si>
    <t>Náměstkyně primátora pro územní plánování, veřejnou zeleň a životní prostředí</t>
  </si>
  <si>
    <t>Náměstek primátora pro školství, kulturu, sociální věci a cestovní ruch</t>
  </si>
  <si>
    <t>oddělení cestovního ruchu a sportu</t>
  </si>
  <si>
    <t>Ještědská sportovní, a. s.</t>
  </si>
  <si>
    <t>oddělení městské informační centrum</t>
  </si>
  <si>
    <t>celkem Odbor cestovního ruchu a sportu</t>
  </si>
  <si>
    <t>Zoologická zahrada Liberec, p.o.</t>
  </si>
  <si>
    <t>Botanická zahrada Liberec, p.o.</t>
  </si>
  <si>
    <t>Divadlo F.X.Šaldy, p.o.</t>
  </si>
  <si>
    <t>Naivní divadlo Liberec, p.o.</t>
  </si>
  <si>
    <t>MŠ Beruška, p.o.</t>
  </si>
  <si>
    <t>MŠ Čtyřlístek, p.o.</t>
  </si>
  <si>
    <t>MŠ Delfínek, p.o.</t>
  </si>
  <si>
    <t>MŠ Dětská, p.o.</t>
  </si>
  <si>
    <t>MŠ Hvězdička, p.o.</t>
  </si>
  <si>
    <t>MŠ Pastelka, p.o.</t>
  </si>
  <si>
    <t>MŠ Jablůňka, p.o.</t>
  </si>
  <si>
    <t>MŠ Jeřmanická, p.o.</t>
  </si>
  <si>
    <t>MŠ Jizerka, p.o.</t>
  </si>
  <si>
    <t>MŠ Kamarád, p.o.</t>
  </si>
  <si>
    <t>MŠ Klášterní, p.o.</t>
  </si>
  <si>
    <t>MŠ Klíček, p.o.</t>
  </si>
  <si>
    <t>MŠ Klubíčko, p.o.</t>
  </si>
  <si>
    <t>MŠ Korálek, p.o.</t>
  </si>
  <si>
    <t>MŠ Kytička, p.o.</t>
  </si>
  <si>
    <t>MŠ Malínek, p.o.</t>
  </si>
  <si>
    <t>MŠ Matoušova, p.o.</t>
  </si>
  <si>
    <t>MŠ Motýlek, p.o.</t>
  </si>
  <si>
    <t>MŠ Nad Přehradou, p.o.</t>
  </si>
  <si>
    <t>MŠ Pod Ještědem, p.o.</t>
  </si>
  <si>
    <t>MŠ Pohádka, p.o.</t>
  </si>
  <si>
    <t>MŠ Pramínek, p.o.</t>
  </si>
  <si>
    <t>MŠ Rolnička, p.o.</t>
  </si>
  <si>
    <t>MŠ Rosnička, p.o.</t>
  </si>
  <si>
    <t>MŠ Sedmikráska, p.o.</t>
  </si>
  <si>
    <t>MŠ Sluníčko, p.o.</t>
  </si>
  <si>
    <t>MŠ Srdíčko, p.o.</t>
  </si>
  <si>
    <t>MŠ Stromovka, p.o.</t>
  </si>
  <si>
    <t>MŠ U Bertíka, p.o.</t>
  </si>
  <si>
    <t>MŠ V Zahradě, p.o.</t>
  </si>
  <si>
    <t>ZŠ Aloisina výšina, p.o.</t>
  </si>
  <si>
    <t>ZŠ Barvířská, p.o.</t>
  </si>
  <si>
    <t>ZŠ Broumovská, p.o.</t>
  </si>
  <si>
    <t>ZŠ Česká, p.o.</t>
  </si>
  <si>
    <t>ZŠ Dobiášova, p.o.</t>
  </si>
  <si>
    <t>ZŠ Husova, p.o.</t>
  </si>
  <si>
    <t>ZŠ Ještědská, p.o.</t>
  </si>
  <si>
    <t>ZŠ Kaplického, p.o.</t>
  </si>
  <si>
    <t>ZŠ Křižanská, p.o.</t>
  </si>
  <si>
    <t>ZŠ Lesní, p.o.</t>
  </si>
  <si>
    <t>ZŠ Na Výběžku, p.o.</t>
  </si>
  <si>
    <t>ZŠ nám. Míru, p.o.</t>
  </si>
  <si>
    <t>ZŠ Oblačná, p.o.</t>
  </si>
  <si>
    <t>ZŠ Sokolovská, p.o.</t>
  </si>
  <si>
    <t>ZŠ Švermova, p.o.</t>
  </si>
  <si>
    <t>ZŠ U Soudu, p.o.</t>
  </si>
  <si>
    <t>ZŠ U Školy, p.o.</t>
  </si>
  <si>
    <t>ZŠ ul. 5. května, p.o.</t>
  </si>
  <si>
    <t>ZŠ Vrchlického, p.o.</t>
  </si>
  <si>
    <t>ZŠ a ZUŠ Jabloňová, p.o.</t>
  </si>
  <si>
    <t>ZUŠ Frýdlantská, p.o.</t>
  </si>
  <si>
    <t>ZvŠ Gollova, p.o.</t>
  </si>
  <si>
    <t>ZvŠ Orlí, p.o.</t>
  </si>
  <si>
    <t>Dětské centrum Sluníčko, p.o.</t>
  </si>
  <si>
    <t>Centrum zdravotní a sociální péče, p.o.</t>
  </si>
  <si>
    <t>Komunitní středisko Kontakt, p.o.</t>
  </si>
  <si>
    <t>celkem Odbor školství, kultury a sociálních věcí</t>
  </si>
  <si>
    <t>celkem Nám. primátora pro školství, kulturu, soc.věci a CR</t>
  </si>
  <si>
    <t>Tajemník magistrátu</t>
  </si>
  <si>
    <t>celkem Kancelář tajemníka</t>
  </si>
  <si>
    <t>celkem Stavební úřad</t>
  </si>
  <si>
    <t>Odbor životního prostředí</t>
  </si>
  <si>
    <t>celkem Odbor životního prostředí</t>
  </si>
  <si>
    <t>Odbor správní a živnostenský</t>
  </si>
  <si>
    <t>celkem Odbor správní a živnostenský</t>
  </si>
  <si>
    <t>oddělení sociálních činností</t>
  </si>
  <si>
    <t>celkem Odbor sociální péče</t>
  </si>
  <si>
    <t>Odbor dopravy</t>
  </si>
  <si>
    <t>celkem Odbor dopravy</t>
  </si>
  <si>
    <t>Odbor informatiky a řízení procesů</t>
  </si>
  <si>
    <t>celkem Odbor informatiky a řízení procesů</t>
  </si>
  <si>
    <t>celkem Tajemník magistrátu</t>
  </si>
  <si>
    <t>Výdaje SML celkem</t>
  </si>
  <si>
    <t>Vedlejší hospodářská činnost města - návrh 2015</t>
  </si>
  <si>
    <t>ORJ2</t>
  </si>
  <si>
    <t>SU</t>
  </si>
  <si>
    <t>AU</t>
  </si>
  <si>
    <t>ORJ</t>
  </si>
  <si>
    <t>Text</t>
  </si>
  <si>
    <t>Původní rozpočet schválený 2014</t>
  </si>
  <si>
    <t>Rozpočet po úpravách 2014</t>
  </si>
  <si>
    <t>NÁVRH 2015</t>
  </si>
  <si>
    <t>VHČ NÁKLADY_2015</t>
  </si>
  <si>
    <t>Odbor kancelář tajemníka</t>
  </si>
  <si>
    <t>000200050005</t>
  </si>
  <si>
    <t>518</t>
  </si>
  <si>
    <t>0100</t>
  </si>
  <si>
    <t>0000000001</t>
  </si>
  <si>
    <t>0020477000000</t>
  </si>
  <si>
    <t>Ceniny, stravenky - VHČ</t>
  </si>
  <si>
    <t>521</t>
  </si>
  <si>
    <t>R-mzdové náklady, VHČ - % podíl na HČ</t>
  </si>
  <si>
    <t>524</t>
  </si>
  <si>
    <t>0020479000000</t>
  </si>
  <si>
    <t>R-zákonné sociální pojištění</t>
  </si>
  <si>
    <t>0110</t>
  </si>
  <si>
    <t>0020480000000</t>
  </si>
  <si>
    <t>R-zákonné zdravotní pojištění</t>
  </si>
  <si>
    <t>000200050009</t>
  </si>
  <si>
    <t>501</t>
  </si>
  <si>
    <t>0020481000000</t>
  </si>
  <si>
    <t>Nákup materiálu - VHČ</t>
  </si>
  <si>
    <t>0020482000000</t>
  </si>
  <si>
    <t>Knihy, učeb. pomůcky, tisk - VHČ</t>
  </si>
  <si>
    <t>502</t>
  </si>
  <si>
    <t>0020490000000</t>
  </si>
  <si>
    <t>Spotřeba energie, VHČ - elektřina</t>
  </si>
  <si>
    <t>0020491000000</t>
  </si>
  <si>
    <t>Spotřeba energie, VHČ - pára</t>
  </si>
  <si>
    <t>0120</t>
  </si>
  <si>
    <t>0020492000000</t>
  </si>
  <si>
    <t>Spotřeba energie, VHČ - plyn</t>
  </si>
  <si>
    <t>503</t>
  </si>
  <si>
    <t>0020493000000</t>
  </si>
  <si>
    <t>Spotřeba ostatních neskladovatelných dodávek, VHČ</t>
  </si>
  <si>
    <t>511</t>
  </si>
  <si>
    <t>0020483000000</t>
  </si>
  <si>
    <t>Servisní činnost - VHČ</t>
  </si>
  <si>
    <t>0020484000000</t>
  </si>
  <si>
    <t>Ostatní údržba - VHĆ</t>
  </si>
  <si>
    <t>0020485000000</t>
  </si>
  <si>
    <t>Ostatní služby - VHČ</t>
  </si>
  <si>
    <t>0020486000000</t>
  </si>
  <si>
    <t>Úklid - VHČ</t>
  </si>
  <si>
    <t>0020487000000</t>
  </si>
  <si>
    <t>Odvoz odpadu - VHČ</t>
  </si>
  <si>
    <t>0020488000000</t>
  </si>
  <si>
    <t>Služby kopírování - VHČ</t>
  </si>
  <si>
    <t>0020489000000</t>
  </si>
  <si>
    <t>Služby telekomunikací - VHČ</t>
  </si>
  <si>
    <t>Odbor ekonomiky</t>
  </si>
  <si>
    <t>000300120027</t>
  </si>
  <si>
    <t>0020446000000</t>
  </si>
  <si>
    <t>Ostatní služby VHČ</t>
  </si>
  <si>
    <t>0020447000000</t>
  </si>
  <si>
    <t>Služby peněžních ústavů - VHČ</t>
  </si>
  <si>
    <t>000300120028</t>
  </si>
  <si>
    <t>0103</t>
  </si>
  <si>
    <t>0020448000000</t>
  </si>
  <si>
    <t>Služby správa portfólia SCP - VHČ</t>
  </si>
  <si>
    <t>538</t>
  </si>
  <si>
    <t>0020449000000</t>
  </si>
  <si>
    <t>Daň z převodu nemovitostí - VHČ</t>
  </si>
  <si>
    <t>Odbor majetkové správy</t>
  </si>
  <si>
    <t>000300130030</t>
  </si>
  <si>
    <t>0020443000000</t>
  </si>
  <si>
    <t>Geometrické zaměřování - VHČ</t>
  </si>
  <si>
    <t>0020444000000</t>
  </si>
  <si>
    <t>Znalečné - VHČ</t>
  </si>
  <si>
    <t>0020445000000</t>
  </si>
  <si>
    <t>Konzultační služby, dražby - VHČ</t>
  </si>
  <si>
    <t>000300130031</t>
  </si>
  <si>
    <t>0020450000000</t>
  </si>
  <si>
    <t>R-spotřeba materiálu, VHČ-svép.opravy bytů</t>
  </si>
  <si>
    <t>0020451000000</t>
  </si>
  <si>
    <t>R-spotřeba materiálu, VHČ-drobný materiál</t>
  </si>
  <si>
    <t>0121</t>
  </si>
  <si>
    <t>0020452000000</t>
  </si>
  <si>
    <t>R-spotř.mat.,VHČ-drobný materiál CZaSP</t>
  </si>
  <si>
    <t>0125</t>
  </si>
  <si>
    <t>0020453000000</t>
  </si>
  <si>
    <t>R-spotř.mat.,VHČ-drobný materiál-holobyty</t>
  </si>
  <si>
    <t>0131</t>
  </si>
  <si>
    <t>0020845000000</t>
  </si>
  <si>
    <t>R-spotř.mat.VHČ-oprava spol.prostor CZaSP</t>
  </si>
  <si>
    <t>0140</t>
  </si>
  <si>
    <t>0020495000000</t>
  </si>
  <si>
    <t>R -  Spotřeba materiálu, VHČ - ost.mat.nevyúčt.náj</t>
  </si>
  <si>
    <t>0150</t>
  </si>
  <si>
    <t>0020496000000</t>
  </si>
  <si>
    <t>R - Spotřeba energie</t>
  </si>
  <si>
    <t>0020454000000</t>
  </si>
  <si>
    <t>R-opravy a udržování-opravy domů v kompetenci sprá</t>
  </si>
  <si>
    <t>0111</t>
  </si>
  <si>
    <t>0020846000000</t>
  </si>
  <si>
    <t>R-opravy a udržování CZaSP</t>
  </si>
  <si>
    <t>0020455000000</t>
  </si>
  <si>
    <t>R-opravy a udržování-opravy domů se souhlas.</t>
  </si>
  <si>
    <t>0020456000000</t>
  </si>
  <si>
    <t>R-opravy a udržování-opravy bytů</t>
  </si>
  <si>
    <t>0145</t>
  </si>
  <si>
    <t>0020457000000</t>
  </si>
  <si>
    <t>R-opravy a udržování-opravy holobyty</t>
  </si>
  <si>
    <t>0020458000000</t>
  </si>
  <si>
    <t>R-opravy a udržování-havarijní opravy</t>
  </si>
  <si>
    <t>0160</t>
  </si>
  <si>
    <t>0020459000000</t>
  </si>
  <si>
    <t>R-opravy a udržování-výměna zařizovacích před.</t>
  </si>
  <si>
    <t>0170</t>
  </si>
  <si>
    <t>0020460000000</t>
  </si>
  <si>
    <t>R-opravy a udržování-opravy zařizovacích před.</t>
  </si>
  <si>
    <t>0020461000000</t>
  </si>
  <si>
    <t>R-ostatní služby-deratizace</t>
  </si>
  <si>
    <t>0020466000000</t>
  </si>
  <si>
    <t>R-ostatní služby-ostatní</t>
  </si>
  <si>
    <t>0190</t>
  </si>
  <si>
    <t>0020468000000</t>
  </si>
  <si>
    <t>R-ostatní služby-ostatní služby holobyty</t>
  </si>
  <si>
    <t>0200</t>
  </si>
  <si>
    <t>0020469000000</t>
  </si>
  <si>
    <t>R-ostatní služby - 192 b.j.</t>
  </si>
  <si>
    <t>0220</t>
  </si>
  <si>
    <t>0020471000000</t>
  </si>
  <si>
    <t>R-ostatní služby - Krejčího ul. 1175-1178</t>
  </si>
  <si>
    <t>000400160037</t>
  </si>
  <si>
    <t>0020473000000</t>
  </si>
  <si>
    <t>Náklady - Plavecký bazén - el. energie, přefaktura</t>
  </si>
  <si>
    <t>0020474000000</t>
  </si>
  <si>
    <t>Náklady - Plavecký bazén - teplo, přefakturace</t>
  </si>
  <si>
    <t>0104</t>
  </si>
  <si>
    <t>0020475000000</t>
  </si>
  <si>
    <t>Náklady na pronájem Tipsport arény od SAL - VHČ</t>
  </si>
  <si>
    <t>000400160038</t>
  </si>
  <si>
    <t>504</t>
  </si>
  <si>
    <t>0101</t>
  </si>
  <si>
    <t>0020476000000</t>
  </si>
  <si>
    <t>Nákup zboží MIC - VHČ</t>
  </si>
  <si>
    <t>000500170040</t>
  </si>
  <si>
    <t>0020462000000</t>
  </si>
  <si>
    <t>R-ostatní služby-BD Vlnařská Harcov</t>
  </si>
  <si>
    <t>0130</t>
  </si>
  <si>
    <t>0020463000000</t>
  </si>
  <si>
    <t>R-ostatní služby-náklady na bankovní služby</t>
  </si>
  <si>
    <t>0020464000000</t>
  </si>
  <si>
    <t>R-ostatní služby-poštovné, SIPO</t>
  </si>
  <si>
    <t>0020465000000</t>
  </si>
  <si>
    <t>R-ostatní služby-soudní výlohy</t>
  </si>
  <si>
    <t>0180</t>
  </si>
  <si>
    <t>0020467000000</t>
  </si>
  <si>
    <t>R-ostatní služby-BD Stadion</t>
  </si>
  <si>
    <t>0210</t>
  </si>
  <si>
    <t>0020470000000</t>
  </si>
  <si>
    <t>R-ostatní služby - podíl na nákladech společn.</t>
  </si>
  <si>
    <t>VHČ VÝNOSY 2015</t>
  </si>
  <si>
    <t>oddělení technické správy</t>
  </si>
  <si>
    <t>000100040003</t>
  </si>
  <si>
    <t>602</t>
  </si>
  <si>
    <t>0010105000000</t>
  </si>
  <si>
    <t>Výnosy z pronájmu parkovacích ploch</t>
  </si>
  <si>
    <t>0010134000000</t>
  </si>
  <si>
    <t>Výnosy z prodeje služeb - přeúčtování energie</t>
  </si>
  <si>
    <t>0010155000000</t>
  </si>
  <si>
    <t>Výnosy z prodeje sl. - reklama na sloupech veř. os</t>
  </si>
  <si>
    <t>0010174000000</t>
  </si>
  <si>
    <t>výnosy- pronájem nebytových prostor s TSML</t>
  </si>
  <si>
    <t>604</t>
  </si>
  <si>
    <t>0010168000000</t>
  </si>
  <si>
    <t>Výnosy z prodeje zboží - dřevo</t>
  </si>
  <si>
    <t>0010188000000</t>
  </si>
  <si>
    <t>Výnosy z prodeje služeb - reklamní plochy</t>
  </si>
  <si>
    <t>000100040004</t>
  </si>
  <si>
    <t>0010175000000</t>
  </si>
  <si>
    <t>Výnosy-sběr textilu</t>
  </si>
  <si>
    <t>603</t>
  </si>
  <si>
    <t>0010129000000</t>
  </si>
  <si>
    <t>Výnosy z pronájmu - LIKREM</t>
  </si>
  <si>
    <t>0010176000000</t>
  </si>
  <si>
    <t>oddělení komunikace a informace</t>
  </si>
  <si>
    <t>000200050007</t>
  </si>
  <si>
    <t>0010156000000</t>
  </si>
  <si>
    <t>Výnosy z prodeje služeb kopírování</t>
  </si>
  <si>
    <t>000200050008</t>
  </si>
  <si>
    <t>0010123000000</t>
  </si>
  <si>
    <t>Výnosy z prodeje služeb - kryty CO</t>
  </si>
  <si>
    <t>0010124000000</t>
  </si>
  <si>
    <t>Výnosy z pronájmu - požární zbrojnice</t>
  </si>
  <si>
    <t>0010125000000</t>
  </si>
  <si>
    <t>Výnosy z prodeje služeb - nápojový automat</t>
  </si>
  <si>
    <t>0010126000000</t>
  </si>
  <si>
    <t>Výnosy z pronájmu ostatních nemovitostí - nebytové</t>
  </si>
  <si>
    <t>0010127000000</t>
  </si>
  <si>
    <t>Výnosy z pronájmu - zasedací místnosti</t>
  </si>
  <si>
    <t>0010128000000</t>
  </si>
  <si>
    <t>Výnosy z prodeje služeb - umístění antén</t>
  </si>
  <si>
    <t>stavební úřad</t>
  </si>
  <si>
    <t>000200060000</t>
  </si>
  <si>
    <t>000200080000</t>
  </si>
  <si>
    <t>0010130000000</t>
  </si>
  <si>
    <t>Výnosy z prodeje služeb - hudba obřadní síň</t>
  </si>
  <si>
    <t>0010131000000</t>
  </si>
  <si>
    <t>Výnosy z prodeje služeb - foto obřadní síň</t>
  </si>
  <si>
    <t>0010132000000</t>
  </si>
  <si>
    <t>Výnosy z prodeje služeb - propagační materiál</t>
  </si>
  <si>
    <t>0010133000000</t>
  </si>
  <si>
    <t>Výnosy z prodeje služeb - paušální náhrady</t>
  </si>
  <si>
    <t>000200110000</t>
  </si>
  <si>
    <t xml:space="preserve"> oddělení rozpočtu a financování</t>
  </si>
  <si>
    <t>662</t>
  </si>
  <si>
    <t>0010100000000</t>
  </si>
  <si>
    <t>Výnosy z úroků hospodářská činnost</t>
  </si>
  <si>
    <t>výnosy z prodeje služeb – reklamní plochy</t>
  </si>
  <si>
    <t>0010101000000</t>
  </si>
  <si>
    <t>Výnosy z prodeje služeb - nájemné pozemky</t>
  </si>
  <si>
    <t>646</t>
  </si>
  <si>
    <t>0010102000000</t>
  </si>
  <si>
    <t>Výnosy z prodeje ostatních nemovitostí</t>
  </si>
  <si>
    <t>647</t>
  </si>
  <si>
    <t>0010103000000</t>
  </si>
  <si>
    <t>Výnosy z prodeje pozemků</t>
  </si>
  <si>
    <t>649</t>
  </si>
  <si>
    <t>0010104000000</t>
  </si>
  <si>
    <t>Jiné výnosy - věcná břemena</t>
  </si>
  <si>
    <t>Odbor strategického rozvoje a dotací</t>
  </si>
  <si>
    <t>000400140032</t>
  </si>
  <si>
    <t xml:space="preserve"> Odbor hlavního architekta</t>
  </si>
  <si>
    <t>000400150000</t>
  </si>
  <si>
    <t>0010107000000</t>
  </si>
  <si>
    <t>Výnosy z prodeje služeb - teplárenské zařízení</t>
  </si>
  <si>
    <t>0010099000000</t>
  </si>
  <si>
    <t>Výnosy z prodeje služeb - inzerce</t>
  </si>
  <si>
    <t>0010111000000</t>
  </si>
  <si>
    <t>Výnosy - Plavecký bazén - el. energie, přefakturace</t>
  </si>
  <si>
    <t>0010112000000</t>
  </si>
  <si>
    <t>Výnosy - Plavecký bazén - teplo, přefakturace</t>
  </si>
  <si>
    <t>0010113000000</t>
  </si>
  <si>
    <t>Výnosy z prodeje služeb - nájemné Stadion</t>
  </si>
  <si>
    <t>0010114000000</t>
  </si>
  <si>
    <t>Výnosy z pronájmu - Městský bazén</t>
  </si>
  <si>
    <t>0010115000000</t>
  </si>
  <si>
    <t>Výnosy z pronájmu - SAJ - RASAV</t>
  </si>
  <si>
    <t>0010116000000</t>
  </si>
  <si>
    <t>Výnosy z pronájmu - Plavecký bazén, přístavba</t>
  </si>
  <si>
    <t>0010108000000</t>
  </si>
  <si>
    <t>Výnosy z prodeje služeb - průvodci</t>
  </si>
  <si>
    <t>0010109000000</t>
  </si>
  <si>
    <t>Výnosy z prodeje zboží - vstupenky</t>
  </si>
  <si>
    <t>0010110000000</t>
  </si>
  <si>
    <t>Výnosy za prodej zboží - prodej propag.materiálů</t>
  </si>
  <si>
    <t>000500170039</t>
  </si>
  <si>
    <t>0010119000000</t>
  </si>
  <si>
    <t>Výnosy z prodeje služeb - fotografické služby</t>
  </si>
  <si>
    <t>0010117000000</t>
  </si>
  <si>
    <t>Výnosy z pronájmu - gymnázium</t>
  </si>
  <si>
    <t>0010120000000</t>
  </si>
  <si>
    <t>Výnosy z pronájmu - nebytové prostory - ŠJ</t>
  </si>
  <si>
    <t>0010121000000</t>
  </si>
  <si>
    <t>R - výnosy z pronájmu - nájemné byty</t>
  </si>
  <si>
    <t>0010122000000</t>
  </si>
  <si>
    <t>R - výnosy z pronájmu - nájemné nebyt.prostory</t>
  </si>
  <si>
    <t>0020478000000</t>
  </si>
  <si>
    <t>očekávaný výsledek hospodaření (RP 4131):</t>
  </si>
  <si>
    <t>Odbor cestovního ruchu a sportu</t>
  </si>
  <si>
    <t>Odbor školství, kultury a sociálních věcí</t>
  </si>
  <si>
    <t>Výnosy - pronájem honitby</t>
  </si>
  <si>
    <t>Odbor kanceláře tajemníka</t>
  </si>
  <si>
    <t xml:space="preserve"> Odbor cestovního ruchu a sportu</t>
  </si>
  <si>
    <t>1. Daňové příjmy</t>
  </si>
  <si>
    <t>2. Nedaňové příjmy</t>
  </si>
  <si>
    <t>3. Kapitálové příjmy</t>
  </si>
  <si>
    <t>4. Přijaté transfery - dotace</t>
  </si>
  <si>
    <t>G) Financování - úvěry, splátky apod.</t>
  </si>
  <si>
    <r>
      <t>Přijaté sankční platby</t>
    </r>
    <r>
      <rPr>
        <sz val="8"/>
        <color theme="1"/>
        <rFont val="Arial"/>
        <family val="2"/>
        <charset val="238"/>
      </rPr>
      <t xml:space="preserve"> (vratka pokuty ÚOHS - MS 2009)</t>
    </r>
  </si>
  <si>
    <t>Příjmy - z úhrad dobývacího prostoru a vydobytých ner.</t>
  </si>
  <si>
    <t>CELKEM</t>
  </si>
  <si>
    <t>daňové příjmy</t>
  </si>
  <si>
    <t>PŘÍJMY</t>
  </si>
  <si>
    <t xml:space="preserve">dotace </t>
  </si>
  <si>
    <t>VÝDAJE</t>
  </si>
  <si>
    <t xml:space="preserve">běžné výdaje </t>
  </si>
  <si>
    <t>kapitálové výdaje</t>
  </si>
  <si>
    <t>financování</t>
  </si>
  <si>
    <t>Příloha č.1</t>
  </si>
  <si>
    <t>(příloha č. 1)</t>
  </si>
  <si>
    <t>(příloha č. 2)</t>
  </si>
  <si>
    <t>FINANCOVÁNÍ (příloha č. 3)</t>
  </si>
  <si>
    <t>Příloha č. 3</t>
  </si>
  <si>
    <t>Příloha č. 2</t>
  </si>
  <si>
    <t>Vedlejší hospodářská činnost města (příloha č. 4)</t>
  </si>
  <si>
    <t>5 - náklady</t>
  </si>
  <si>
    <t>6 - výnosy</t>
  </si>
  <si>
    <t>CELKEM v Kč</t>
  </si>
  <si>
    <t>Příloha č. 4</t>
  </si>
  <si>
    <t>položka 4131 v příjmech</t>
  </si>
  <si>
    <t>KONTROLA P - V - F</t>
  </si>
  <si>
    <t>CELKEM - PŘÍJMY</t>
  </si>
  <si>
    <t xml:space="preserve">CELKEM - VÝDAJE </t>
  </si>
  <si>
    <t xml:space="preserve">CELKEM - FINANCOVÁNÍ </t>
  </si>
  <si>
    <t>celkem Odbor právní a veřejných zakázek</t>
  </si>
  <si>
    <t>tř. 5 - běžné (rezerva fondy PO - školství, kultura, sociální)</t>
  </si>
  <si>
    <t>tř. 5 - běžné (rezerva)</t>
  </si>
  <si>
    <t>tř. 5 - Komunitní práce o.p.s.</t>
  </si>
  <si>
    <t>tř. 5 - běžné (Fond pro partnerskou spolupráci)</t>
  </si>
  <si>
    <t>tř. 5 - běžné (Sportovní fond)</t>
  </si>
  <si>
    <t>tř. 5 - běžné (Ekofond)</t>
  </si>
  <si>
    <t>tř. 5 - běžné (Kulturní fond)</t>
  </si>
  <si>
    <t>tř. 5 - běžné (Fond prevence)</t>
  </si>
  <si>
    <t>tř. 5 - běžné (Fond zdraví)</t>
  </si>
  <si>
    <t>tř. 5 - běžné (Fond pro financování sociálních služeb)</t>
  </si>
  <si>
    <t>Rekapitulace  ukazatelů na rok 2015 dle druhových položek</t>
  </si>
  <si>
    <t>tř. 5 - běžné (Fond pro podporu a rozvoj vzdělávání)</t>
  </si>
  <si>
    <t>Příjmy z výnosu amortizačního fondu</t>
  </si>
  <si>
    <t>Tř. 1….</t>
  </si>
  <si>
    <t>Tř. 2….</t>
  </si>
  <si>
    <t>Tř. 3….</t>
  </si>
  <si>
    <t>Tř. 4….</t>
  </si>
  <si>
    <t>Tř. 5…</t>
  </si>
  <si>
    <t>Tř. 6….</t>
  </si>
  <si>
    <t>Tř. 8…</t>
  </si>
  <si>
    <t>10xxxx000000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</si>
</sst>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#,##0.00_ ;[Red]\-#,##0.00\ "/>
    <numFmt numFmtId="166" formatCode="#,##0.00_ ;\-#,##0.00\ "/>
  </numFmts>
  <fonts count="38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006100"/>
      <name val="Arial"/>
      <family val="2"/>
      <charset val="238"/>
    </font>
    <font>
      <sz val="10"/>
      <color rgb="FF9C0006"/>
      <name val="Arial"/>
      <family val="2"/>
      <charset val="238"/>
    </font>
    <font>
      <sz val="10"/>
      <color rgb="FF9C650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0"/>
      <color rgb="FFFA7D00"/>
      <name val="Arial"/>
      <family val="2"/>
      <charset val="238"/>
    </font>
    <font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7F7F7F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8"/>
      <color theme="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6"/>
      <color theme="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2A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1" fillId="0" borderId="0"/>
  </cellStyleXfs>
  <cellXfs count="231">
    <xf numFmtId="0" fontId="0" fillId="0" borderId="0" xfId="0"/>
    <xf numFmtId="0" fontId="18" fillId="0" borderId="0" xfId="0" applyFont="1"/>
    <xf numFmtId="3" fontId="0" fillId="0" borderId="0" xfId="0" applyNumberFormat="1" applyBorder="1"/>
    <xf numFmtId="0" fontId="21" fillId="0" borderId="0" xfId="0" applyFont="1" applyFill="1" applyBorder="1" applyAlignment="1">
      <alignment horizontal="left" vertical="center"/>
    </xf>
    <xf numFmtId="0" fontId="21" fillId="34" borderId="0" xfId="0" applyFont="1" applyFill="1" applyBorder="1" applyAlignment="1">
      <alignment horizontal="left" vertical="center"/>
    </xf>
    <xf numFmtId="0" fontId="21" fillId="37" borderId="1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Continuous" vertical="justify"/>
    </xf>
    <xf numFmtId="0" fontId="21" fillId="37" borderId="10" xfId="0" applyFont="1" applyFill="1" applyBorder="1" applyAlignment="1">
      <alignment horizontal="centerContinuous" vertical="justify"/>
    </xf>
    <xf numFmtId="0" fontId="0" fillId="0" borderId="0" xfId="0" applyFill="1"/>
    <xf numFmtId="0" fontId="24" fillId="38" borderId="0" xfId="0" applyFont="1" applyFill="1" applyAlignment="1"/>
    <xf numFmtId="164" fontId="24" fillId="38" borderId="0" xfId="0" applyNumberFormat="1" applyFont="1" applyFill="1" applyAlignment="1"/>
    <xf numFmtId="0" fontId="26" fillId="38" borderId="0" xfId="0" applyFont="1" applyFill="1" applyAlignment="1"/>
    <xf numFmtId="0" fontId="27" fillId="33" borderId="0" xfId="0" applyFont="1" applyFill="1" applyBorder="1" applyAlignment="1">
      <alignment horizontal="left" vertical="center"/>
    </xf>
    <xf numFmtId="0" fontId="18" fillId="0" borderId="0" xfId="0" applyFont="1" applyBorder="1"/>
    <xf numFmtId="164" fontId="25" fillId="38" borderId="0" xfId="0" applyNumberFormat="1" applyFont="1" applyFill="1" applyAlignment="1"/>
    <xf numFmtId="0" fontId="18" fillId="0" borderId="0" xfId="0" applyFont="1" applyFill="1" applyBorder="1"/>
    <xf numFmtId="3" fontId="18" fillId="0" borderId="0" xfId="0" applyNumberFormat="1" applyFont="1" applyFill="1" applyBorder="1"/>
    <xf numFmtId="3" fontId="0" fillId="0" borderId="0" xfId="0" applyNumberFormat="1" applyFill="1" applyBorder="1"/>
    <xf numFmtId="0" fontId="0" fillId="0" borderId="0" xfId="0" applyFill="1" applyBorder="1"/>
    <xf numFmtId="0" fontId="13" fillId="0" borderId="0" xfId="0" applyFont="1" applyFill="1" applyAlignment="1"/>
    <xf numFmtId="0" fontId="26" fillId="34" borderId="0" xfId="0" applyFont="1" applyFill="1" applyAlignment="1"/>
    <xf numFmtId="0" fontId="20" fillId="35" borderId="0" xfId="0" applyFont="1" applyFill="1" applyBorder="1" applyAlignment="1">
      <alignment horizontal="centerContinuous" vertical="justify"/>
    </xf>
    <xf numFmtId="0" fontId="13" fillId="39" borderId="0" xfId="0" applyFont="1" applyFill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8" fillId="0" borderId="12" xfId="0" applyFont="1" applyBorder="1"/>
    <xf numFmtId="0" fontId="18" fillId="0" borderId="12" xfId="0" applyFont="1" applyFill="1" applyBorder="1"/>
    <xf numFmtId="164" fontId="18" fillId="0" borderId="12" xfId="0" applyNumberFormat="1" applyFont="1" applyFill="1" applyBorder="1" applyAlignment="1">
      <alignment horizontal="right"/>
    </xf>
    <xf numFmtId="0" fontId="13" fillId="0" borderId="12" xfId="0" applyFont="1" applyFill="1" applyBorder="1" applyAlignment="1">
      <alignment horizontal="left" vertical="center"/>
    </xf>
    <xf numFmtId="3" fontId="18" fillId="0" borderId="12" xfId="0" applyNumberFormat="1" applyFont="1" applyFill="1" applyBorder="1"/>
    <xf numFmtId="3" fontId="0" fillId="0" borderId="12" xfId="0" applyNumberFormat="1" applyBorder="1"/>
    <xf numFmtId="3" fontId="0" fillId="0" borderId="12" xfId="0" applyNumberFormat="1" applyFill="1" applyBorder="1"/>
    <xf numFmtId="49" fontId="0" fillId="0" borderId="0" xfId="0" applyNumberFormat="1" applyFill="1" applyAlignment="1">
      <alignment vertical="top"/>
    </xf>
    <xf numFmtId="164" fontId="0" fillId="0" borderId="12" xfId="0" applyNumberFormat="1" applyFill="1" applyBorder="1" applyAlignment="1">
      <alignment horizontal="right"/>
    </xf>
    <xf numFmtId="0" fontId="26" fillId="0" borderId="0" xfId="0" applyFont="1" applyFill="1" applyAlignment="1"/>
    <xf numFmtId="0" fontId="24" fillId="0" borderId="0" xfId="0" applyFont="1" applyFill="1" applyAlignment="1"/>
    <xf numFmtId="164" fontId="25" fillId="0" borderId="0" xfId="0" applyNumberFormat="1" applyFont="1" applyFill="1" applyAlignment="1"/>
    <xf numFmtId="164" fontId="24" fillId="0" borderId="0" xfId="0" applyNumberFormat="1" applyFont="1" applyFill="1" applyAlignment="1"/>
    <xf numFmtId="0" fontId="16" fillId="0" borderId="0" xfId="0" applyFont="1" applyFill="1" applyBorder="1" applyAlignment="1">
      <alignment horizontal="center"/>
    </xf>
    <xf numFmtId="3" fontId="27" fillId="33" borderId="0" xfId="0" applyNumberFormat="1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Continuous" vertical="center"/>
    </xf>
    <xf numFmtId="0" fontId="0" fillId="0" borderId="0" xfId="0" applyBorder="1"/>
    <xf numFmtId="0" fontId="21" fillId="0" borderId="0" xfId="0" applyFont="1" applyFill="1" applyAlignment="1"/>
    <xf numFmtId="0" fontId="18" fillId="36" borderId="0" xfId="0" applyFont="1" applyFill="1" applyBorder="1"/>
    <xf numFmtId="164" fontId="18" fillId="36" borderId="0" xfId="0" applyNumberFormat="1" applyFont="1" applyFill="1" applyBorder="1"/>
    <xf numFmtId="0" fontId="18" fillId="0" borderId="0" xfId="0" applyFont="1"/>
    <xf numFmtId="0" fontId="0" fillId="0" borderId="0" xfId="0"/>
    <xf numFmtId="0" fontId="0" fillId="0" borderId="0" xfId="0"/>
    <xf numFmtId="0" fontId="20" fillId="0" borderId="0" xfId="0" applyFont="1" applyFill="1" applyBorder="1" applyAlignment="1">
      <alignment horizontal="centerContinuous" vertical="justify"/>
    </xf>
    <xf numFmtId="0" fontId="0" fillId="0" borderId="0" xfId="0"/>
    <xf numFmtId="0" fontId="21" fillId="0" borderId="0" xfId="0" applyFont="1" applyFill="1" applyBorder="1" applyAlignment="1">
      <alignment horizontal="left" vertical="center"/>
    </xf>
    <xf numFmtId="0" fontId="21" fillId="34" borderId="0" xfId="0" applyFont="1" applyFill="1" applyBorder="1" applyAlignment="1">
      <alignment horizontal="left" vertical="center"/>
    </xf>
    <xf numFmtId="0" fontId="0" fillId="0" borderId="0" xfId="0" applyFill="1"/>
    <xf numFmtId="164" fontId="21" fillId="34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/>
    <xf numFmtId="164" fontId="21" fillId="0" borderId="0" xfId="0" applyNumberFormat="1" applyFont="1" applyFill="1" applyBorder="1" applyAlignment="1">
      <alignment horizontal="right" vertical="center"/>
    </xf>
    <xf numFmtId="0" fontId="0" fillId="0" borderId="19" xfId="0" applyBorder="1"/>
    <xf numFmtId="0" fontId="21" fillId="0" borderId="19" xfId="0" applyFont="1" applyFill="1" applyBorder="1" applyAlignment="1">
      <alignment horizontal="left" vertical="center"/>
    </xf>
    <xf numFmtId="164" fontId="21" fillId="0" borderId="19" xfId="0" applyNumberFormat="1" applyFont="1" applyFill="1" applyBorder="1" applyAlignment="1">
      <alignment horizontal="right" vertical="center"/>
    </xf>
    <xf numFmtId="0" fontId="16" fillId="0" borderId="0" xfId="0" applyFont="1"/>
    <xf numFmtId="0" fontId="30" fillId="0" borderId="0" xfId="0" applyFont="1" applyFill="1" applyBorder="1" applyAlignment="1">
      <alignment horizontal="left" vertical="center"/>
    </xf>
    <xf numFmtId="0" fontId="30" fillId="34" borderId="0" xfId="0" applyFont="1" applyFill="1" applyBorder="1" applyAlignment="1">
      <alignment horizontal="left" vertical="center"/>
    </xf>
    <xf numFmtId="0" fontId="21" fillId="43" borderId="0" xfId="0" applyFont="1" applyFill="1" applyBorder="1" applyAlignment="1">
      <alignment horizontal="left" vertical="center"/>
    </xf>
    <xf numFmtId="164" fontId="21" fillId="43" borderId="0" xfId="0" applyNumberFormat="1" applyFont="1" applyFill="1" applyBorder="1" applyAlignment="1">
      <alignment horizontal="right" vertical="center"/>
    </xf>
    <xf numFmtId="0" fontId="30" fillId="43" borderId="0" xfId="0" applyFont="1" applyFill="1" applyBorder="1" applyAlignment="1">
      <alignment horizontal="left" vertical="center"/>
    </xf>
    <xf numFmtId="0" fontId="0" fillId="0" borderId="20" xfId="0" applyBorder="1"/>
    <xf numFmtId="0" fontId="0" fillId="0" borderId="20" xfId="0" applyBorder="1" applyAlignment="1"/>
    <xf numFmtId="164" fontId="30" fillId="37" borderId="0" xfId="0" applyNumberFormat="1" applyFont="1" applyFill="1" applyBorder="1" applyAlignment="1">
      <alignment horizontal="right" vertical="center"/>
    </xf>
    <xf numFmtId="0" fontId="18" fillId="0" borderId="11" xfId="0" applyFont="1" applyBorder="1"/>
    <xf numFmtId="164" fontId="30" fillId="37" borderId="11" xfId="0" applyNumberFormat="1" applyFont="1" applyFill="1" applyBorder="1" applyAlignment="1">
      <alignment horizontal="right" vertical="center"/>
    </xf>
    <xf numFmtId="164" fontId="0" fillId="37" borderId="0" xfId="0" applyNumberFormat="1" applyFont="1" applyFill="1" applyBorder="1" applyAlignment="1">
      <alignment horizontal="right"/>
    </xf>
    <xf numFmtId="0" fontId="0" fillId="0" borderId="0" xfId="0" applyFont="1" applyBorder="1"/>
    <xf numFmtId="0" fontId="16" fillId="0" borderId="0" xfId="0" applyFont="1" applyBorder="1"/>
    <xf numFmtId="0" fontId="21" fillId="0" borderId="22" xfId="0" applyFont="1" applyFill="1" applyBorder="1" applyAlignment="1">
      <alignment horizontal="left" vertical="center"/>
    </xf>
    <xf numFmtId="164" fontId="21" fillId="0" borderId="22" xfId="0" applyNumberFormat="1" applyFont="1" applyFill="1" applyBorder="1" applyAlignment="1">
      <alignment horizontal="right" vertical="center"/>
    </xf>
    <xf numFmtId="164" fontId="0" fillId="42" borderId="0" xfId="0" applyNumberFormat="1" applyFont="1" applyFill="1" applyBorder="1" applyAlignment="1">
      <alignment horizontal="right"/>
    </xf>
    <xf numFmtId="164" fontId="30" fillId="42" borderId="0" xfId="0" applyNumberFormat="1" applyFont="1" applyFill="1" applyBorder="1" applyAlignment="1">
      <alignment horizontal="right" vertical="center"/>
    </xf>
    <xf numFmtId="0" fontId="30" fillId="0" borderId="11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29" fillId="0" borderId="0" xfId="0" applyFont="1" applyFill="1" applyBorder="1"/>
    <xf numFmtId="0" fontId="18" fillId="0" borderId="23" xfId="0" applyFont="1" applyBorder="1"/>
    <xf numFmtId="0" fontId="21" fillId="0" borderId="0" xfId="0" applyFont="1" applyAlignment="1">
      <alignment horizontal="left"/>
    </xf>
    <xf numFmtId="0" fontId="0" fillId="0" borderId="0" xfId="0" applyAlignment="1">
      <alignment horizontal="center"/>
    </xf>
    <xf numFmtId="165" fontId="21" fillId="0" borderId="0" xfId="0" applyNumberFormat="1" applyFont="1" applyAlignment="1"/>
    <xf numFmtId="0" fontId="26" fillId="0" borderId="0" xfId="0" applyFont="1" applyAlignment="1">
      <alignment vertical="center"/>
    </xf>
    <xf numFmtId="164" fontId="26" fillId="0" borderId="0" xfId="0" applyNumberFormat="1" applyFont="1" applyAlignment="1">
      <alignment vertical="center"/>
    </xf>
    <xf numFmtId="165" fontId="0" fillId="0" borderId="0" xfId="0" applyNumberFormat="1"/>
    <xf numFmtId="166" fontId="0" fillId="0" borderId="0" xfId="0" applyNumberFormat="1"/>
    <xf numFmtId="164" fontId="0" fillId="0" borderId="0" xfId="0" applyNumberFormat="1"/>
    <xf numFmtId="0" fontId="21" fillId="44" borderId="12" xfId="0" applyFont="1" applyFill="1" applyBorder="1" applyAlignment="1">
      <alignment horizontal="left"/>
    </xf>
    <xf numFmtId="165" fontId="21" fillId="44" borderId="12" xfId="0" applyNumberFormat="1" applyFont="1" applyFill="1" applyBorder="1" applyAlignment="1">
      <alignment horizontal="left"/>
    </xf>
    <xf numFmtId="0" fontId="21" fillId="44" borderId="12" xfId="0" applyNumberFormat="1" applyFont="1" applyFill="1" applyBorder="1" applyAlignment="1">
      <alignment horizontal="center" vertical="center" wrapText="1"/>
    </xf>
    <xf numFmtId="0" fontId="21" fillId="41" borderId="12" xfId="0" applyNumberFormat="1" applyFont="1" applyFill="1" applyBorder="1" applyAlignment="1">
      <alignment horizontal="center" vertical="center" wrapText="1"/>
    </xf>
    <xf numFmtId="166" fontId="24" fillId="34" borderId="0" xfId="0" applyNumberFormat="1" applyFont="1" applyFill="1" applyBorder="1" applyAlignment="1">
      <alignment horizontal="left"/>
    </xf>
    <xf numFmtId="0" fontId="32" fillId="34" borderId="0" xfId="0" applyFont="1" applyFill="1"/>
    <xf numFmtId="165" fontId="32" fillId="34" borderId="0" xfId="0" applyNumberFormat="1" applyFont="1" applyFill="1"/>
    <xf numFmtId="165" fontId="32" fillId="34" borderId="0" xfId="0" applyNumberFormat="1" applyFont="1" applyFill="1" applyAlignment="1"/>
    <xf numFmtId="164" fontId="24" fillId="34" borderId="0" xfId="0" applyNumberFormat="1" applyFont="1" applyFill="1" applyAlignment="1"/>
    <xf numFmtId="0" fontId="21" fillId="33" borderId="12" xfId="0" applyFont="1" applyFill="1" applyBorder="1" applyAlignment="1">
      <alignment horizontal="left"/>
    </xf>
    <xf numFmtId="165" fontId="21" fillId="33" borderId="12" xfId="0" applyNumberFormat="1" applyFont="1" applyFill="1" applyBorder="1" applyAlignment="1">
      <alignment horizontal="left"/>
    </xf>
    <xf numFmtId="0" fontId="27" fillId="33" borderId="12" xfId="0" applyFont="1" applyFill="1" applyBorder="1" applyAlignment="1">
      <alignment horizontal="left" vertical="center"/>
    </xf>
    <xf numFmtId="164" fontId="27" fillId="33" borderId="12" xfId="0" applyNumberFormat="1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horizontal="left"/>
    </xf>
    <xf numFmtId="165" fontId="21" fillId="0" borderId="12" xfId="0" applyNumberFormat="1" applyFont="1" applyFill="1" applyBorder="1" applyAlignment="1">
      <alignment horizontal="left"/>
    </xf>
    <xf numFmtId="0" fontId="30" fillId="0" borderId="12" xfId="0" applyFont="1" applyBorder="1" applyAlignment="1">
      <alignment horizontal="left"/>
    </xf>
    <xf numFmtId="165" fontId="30" fillId="0" borderId="12" xfId="0" applyNumberFormat="1" applyFont="1" applyBorder="1" applyAlignment="1">
      <alignment horizontal="left"/>
    </xf>
    <xf numFmtId="165" fontId="21" fillId="45" borderId="0" xfId="0" applyNumberFormat="1" applyFont="1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165" fontId="21" fillId="33" borderId="0" xfId="0" applyNumberFormat="1" applyFont="1" applyFill="1" applyBorder="1" applyAlignment="1">
      <alignment horizontal="left"/>
    </xf>
    <xf numFmtId="0" fontId="0" fillId="0" borderId="15" xfId="0" applyBorder="1"/>
    <xf numFmtId="165" fontId="0" fillId="0" borderId="15" xfId="0" applyNumberFormat="1" applyBorder="1"/>
    <xf numFmtId="165" fontId="21" fillId="44" borderId="15" xfId="0" applyNumberFormat="1" applyFont="1" applyFill="1" applyBorder="1" applyAlignment="1">
      <alignment horizontal="left"/>
    </xf>
    <xf numFmtId="0" fontId="30" fillId="0" borderId="0" xfId="0" applyFont="1" applyBorder="1" applyAlignment="1">
      <alignment horizontal="left"/>
    </xf>
    <xf numFmtId="165" fontId="30" fillId="0" borderId="0" xfId="0" applyNumberFormat="1" applyFont="1" applyBorder="1" applyAlignment="1">
      <alignment horizontal="left"/>
    </xf>
    <xf numFmtId="165" fontId="0" fillId="0" borderId="0" xfId="0" applyNumberFormat="1" applyBorder="1"/>
    <xf numFmtId="165" fontId="30" fillId="0" borderId="0" xfId="0" applyNumberFormat="1" applyFont="1" applyBorder="1" applyAlignment="1">
      <alignment horizontal="right"/>
    </xf>
    <xf numFmtId="166" fontId="30" fillId="0" borderId="0" xfId="0" applyNumberFormat="1" applyFont="1" applyBorder="1" applyAlignment="1">
      <alignment horizontal="right"/>
    </xf>
    <xf numFmtId="164" fontId="30" fillId="0" borderId="0" xfId="0" applyNumberFormat="1" applyFont="1" applyBorder="1" applyAlignment="1">
      <alignment horizontal="right"/>
    </xf>
    <xf numFmtId="0" fontId="0" fillId="0" borderId="12" xfId="0" applyBorder="1"/>
    <xf numFmtId="165" fontId="0" fillId="0" borderId="12" xfId="0" applyNumberFormat="1" applyBorder="1"/>
    <xf numFmtId="0" fontId="21" fillId="33" borderId="15" xfId="0" applyFont="1" applyFill="1" applyBorder="1" applyAlignment="1">
      <alignment horizontal="left"/>
    </xf>
    <xf numFmtId="165" fontId="21" fillId="33" borderId="15" xfId="0" applyNumberFormat="1" applyFont="1" applyFill="1" applyBorder="1" applyAlignment="1">
      <alignment horizontal="left"/>
    </xf>
    <xf numFmtId="0" fontId="27" fillId="33" borderId="15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/>
    </xf>
    <xf numFmtId="165" fontId="30" fillId="35" borderId="0" xfId="0" applyNumberFormat="1" applyFont="1" applyFill="1" applyBorder="1" applyAlignment="1">
      <alignment horizontal="left"/>
    </xf>
    <xf numFmtId="165" fontId="30" fillId="35" borderId="0" xfId="0" applyNumberFormat="1" applyFont="1" applyFill="1" applyBorder="1" applyAlignment="1">
      <alignment horizontal="right"/>
    </xf>
    <xf numFmtId="166" fontId="30" fillId="35" borderId="0" xfId="0" applyNumberFormat="1" applyFont="1" applyFill="1" applyBorder="1" applyAlignment="1">
      <alignment horizontal="right"/>
    </xf>
    <xf numFmtId="164" fontId="30" fillId="35" borderId="0" xfId="0" applyNumberFormat="1" applyFont="1" applyFill="1" applyBorder="1" applyAlignment="1">
      <alignment horizontal="right"/>
    </xf>
    <xf numFmtId="166" fontId="21" fillId="0" borderId="12" xfId="0" applyNumberFormat="1" applyFont="1" applyFill="1" applyBorder="1" applyAlignment="1">
      <alignment horizontal="left"/>
    </xf>
    <xf numFmtId="49" fontId="30" fillId="0" borderId="12" xfId="0" applyNumberFormat="1" applyFont="1" applyBorder="1" applyAlignment="1">
      <alignment horizontal="left"/>
    </xf>
    <xf numFmtId="0" fontId="0" fillId="33" borderId="0" xfId="0" applyFill="1"/>
    <xf numFmtId="165" fontId="21" fillId="45" borderId="26" xfId="0" applyNumberFormat="1" applyFont="1" applyFill="1" applyBorder="1" applyAlignment="1">
      <alignment horizontal="left"/>
    </xf>
    <xf numFmtId="0" fontId="30" fillId="0" borderId="27" xfId="0" applyFont="1" applyBorder="1" applyAlignment="1">
      <alignment horizontal="left"/>
    </xf>
    <xf numFmtId="165" fontId="30" fillId="0" borderId="27" xfId="0" applyNumberFormat="1" applyFont="1" applyBorder="1" applyAlignment="1">
      <alignment horizontal="left"/>
    </xf>
    <xf numFmtId="166" fontId="0" fillId="40" borderId="0" xfId="0" applyNumberFormat="1" applyFill="1"/>
    <xf numFmtId="164" fontId="25" fillId="40" borderId="0" xfId="0" applyNumberFormat="1" applyFont="1" applyFill="1" applyAlignment="1"/>
    <xf numFmtId="165" fontId="25" fillId="40" borderId="0" xfId="0" applyNumberFormat="1" applyFont="1" applyFill="1" applyAlignment="1">
      <alignment horizontal="center"/>
    </xf>
    <xf numFmtId="165" fontId="0" fillId="40" borderId="0" xfId="0" applyNumberFormat="1" applyFill="1"/>
    <xf numFmtId="3" fontId="27" fillId="33" borderId="12" xfId="0" applyNumberFormat="1" applyFont="1" applyFill="1" applyBorder="1" applyAlignment="1">
      <alignment horizontal="right" vertical="center"/>
    </xf>
    <xf numFmtId="3" fontId="21" fillId="44" borderId="12" xfId="0" applyNumberFormat="1" applyFont="1" applyFill="1" applyBorder="1" applyAlignment="1">
      <alignment horizontal="right" wrapText="1"/>
    </xf>
    <xf numFmtId="3" fontId="30" fillId="0" borderId="12" xfId="0" applyNumberFormat="1" applyFont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27" fillId="33" borderId="0" xfId="0" applyNumberFormat="1" applyFont="1" applyFill="1" applyBorder="1" applyAlignment="1">
      <alignment horizontal="right" vertical="center"/>
    </xf>
    <xf numFmtId="3" fontId="21" fillId="44" borderId="15" xfId="0" applyNumberFormat="1" applyFont="1" applyFill="1" applyBorder="1" applyAlignment="1">
      <alignment horizontal="right" wrapText="1"/>
    </xf>
    <xf numFmtId="3" fontId="30" fillId="0" borderId="0" xfId="0" applyNumberFormat="1" applyFont="1" applyBorder="1" applyAlignment="1">
      <alignment horizontal="right"/>
    </xf>
    <xf numFmtId="3" fontId="27" fillId="33" borderId="15" xfId="0" applyNumberFormat="1" applyFont="1" applyFill="1" applyBorder="1" applyAlignment="1">
      <alignment horizontal="right" vertical="center"/>
    </xf>
    <xf numFmtId="3" fontId="21" fillId="44" borderId="12" xfId="0" applyNumberFormat="1" applyFont="1" applyFill="1" applyBorder="1" applyAlignment="1">
      <alignment horizontal="right"/>
    </xf>
    <xf numFmtId="3" fontId="0" fillId="0" borderId="0" xfId="0" applyNumberFormat="1"/>
    <xf numFmtId="3" fontId="21" fillId="45" borderId="0" xfId="0" applyNumberFormat="1" applyFont="1" applyFill="1" applyBorder="1" applyAlignment="1">
      <alignment horizontal="right"/>
    </xf>
    <xf numFmtId="3" fontId="30" fillId="0" borderId="12" xfId="0" applyNumberFormat="1" applyFont="1" applyFill="1" applyBorder="1" applyAlignment="1">
      <alignment horizontal="right"/>
    </xf>
    <xf numFmtId="3" fontId="0" fillId="33" borderId="0" xfId="0" applyNumberFormat="1" applyFill="1"/>
    <xf numFmtId="3" fontId="21" fillId="45" borderId="26" xfId="0" applyNumberFormat="1" applyFont="1" applyFill="1" applyBorder="1" applyAlignment="1">
      <alignment horizontal="right"/>
    </xf>
    <xf numFmtId="3" fontId="21" fillId="0" borderId="12" xfId="0" applyNumberFormat="1" applyFont="1" applyFill="1" applyBorder="1" applyAlignment="1">
      <alignment horizontal="right"/>
    </xf>
    <xf numFmtId="0" fontId="13" fillId="0" borderId="0" xfId="0" applyFont="1" applyFill="1"/>
    <xf numFmtId="3" fontId="13" fillId="0" borderId="0" xfId="0" applyNumberFormat="1" applyFont="1" applyFill="1"/>
    <xf numFmtId="0" fontId="19" fillId="0" borderId="12" xfId="0" applyFont="1" applyFill="1" applyBorder="1" applyAlignment="1">
      <alignment horizontal="left" vertical="justify"/>
    </xf>
    <xf numFmtId="0" fontId="23" fillId="39" borderId="0" xfId="0" applyFont="1" applyFill="1"/>
    <xf numFmtId="0" fontId="20" fillId="39" borderId="0" xfId="0" applyFont="1" applyFill="1"/>
    <xf numFmtId="164" fontId="25" fillId="39" borderId="0" xfId="0" applyNumberFormat="1" applyFont="1" applyFill="1" applyAlignment="1"/>
    <xf numFmtId="0" fontId="30" fillId="0" borderId="12" xfId="0" applyFont="1" applyFill="1" applyBorder="1" applyAlignment="1"/>
    <xf numFmtId="164" fontId="21" fillId="0" borderId="12" xfId="0" applyNumberFormat="1" applyFont="1" applyFill="1" applyBorder="1" applyAlignment="1"/>
    <xf numFmtId="0" fontId="29" fillId="0" borderId="12" xfId="0" applyFont="1" applyFill="1" applyBorder="1" applyAlignment="1"/>
    <xf numFmtId="164" fontId="25" fillId="0" borderId="12" xfId="0" applyNumberFormat="1" applyFont="1" applyFill="1" applyBorder="1" applyAlignment="1"/>
    <xf numFmtId="3" fontId="18" fillId="0" borderId="14" xfId="0" applyNumberFormat="1" applyFont="1" applyFill="1" applyBorder="1" applyAlignment="1">
      <alignment horizontal="right"/>
    </xf>
    <xf numFmtId="0" fontId="18" fillId="0" borderId="0" xfId="0" applyFont="1" applyFill="1"/>
    <xf numFmtId="164" fontId="21" fillId="0" borderId="12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/>
    </xf>
    <xf numFmtId="164" fontId="18" fillId="0" borderId="12" xfId="0" applyNumberFormat="1" applyFont="1" applyFill="1" applyBorder="1"/>
    <xf numFmtId="164" fontId="19" fillId="0" borderId="12" xfId="0" applyNumberFormat="1" applyFont="1" applyFill="1" applyBorder="1" applyAlignment="1">
      <alignment horizontal="left" vertical="justify"/>
    </xf>
    <xf numFmtId="0" fontId="22" fillId="0" borderId="0" xfId="0" applyFont="1" applyFill="1" applyBorder="1" applyAlignment="1">
      <alignment horizontal="right" vertical="justify"/>
    </xf>
    <xf numFmtId="3" fontId="21" fillId="0" borderId="12" xfId="0" applyNumberFormat="1" applyFont="1" applyFill="1" applyBorder="1" applyAlignment="1">
      <alignment horizontal="right" vertical="center"/>
    </xf>
    <xf numFmtId="0" fontId="27" fillId="0" borderId="12" xfId="0" applyFont="1" applyFill="1" applyBorder="1" applyAlignment="1">
      <alignment horizontal="left" vertical="center"/>
    </xf>
    <xf numFmtId="0" fontId="29" fillId="0" borderId="12" xfId="0" applyFont="1" applyFill="1" applyBorder="1"/>
    <xf numFmtId="3" fontId="29" fillId="0" borderId="12" xfId="0" applyNumberFormat="1" applyFont="1" applyFill="1" applyBorder="1"/>
    <xf numFmtId="3" fontId="30" fillId="0" borderId="12" xfId="0" applyNumberFormat="1" applyFont="1" applyFill="1" applyBorder="1"/>
    <xf numFmtId="0" fontId="26" fillId="34" borderId="0" xfId="0" applyFont="1" applyFill="1" applyBorder="1" applyAlignment="1"/>
    <xf numFmtId="164" fontId="24" fillId="0" borderId="0" xfId="0" applyNumberFormat="1" applyFont="1" applyFill="1" applyBorder="1" applyAlignment="1"/>
    <xf numFmtId="3" fontId="34" fillId="34" borderId="0" xfId="0" applyNumberFormat="1" applyFont="1" applyFill="1" applyAlignment="1"/>
    <xf numFmtId="3" fontId="35" fillId="34" borderId="0" xfId="0" applyNumberFormat="1" applyFont="1" applyFill="1" applyBorder="1"/>
    <xf numFmtId="0" fontId="18" fillId="34" borderId="0" xfId="0" applyFont="1" applyFill="1" applyBorder="1"/>
    <xf numFmtId="0" fontId="21" fillId="34" borderId="0" xfId="0" applyFont="1" applyFill="1" applyAlignment="1"/>
    <xf numFmtId="0" fontId="24" fillId="34" borderId="0" xfId="0" applyFont="1" applyFill="1" applyBorder="1" applyAlignment="1"/>
    <xf numFmtId="3" fontId="34" fillId="34" borderId="0" xfId="0" applyNumberFormat="1" applyFont="1" applyFill="1" applyBorder="1" applyAlignment="1"/>
    <xf numFmtId="0" fontId="26" fillId="39" borderId="0" xfId="0" applyFont="1" applyFill="1" applyAlignment="1">
      <alignment vertical="center"/>
    </xf>
    <xf numFmtId="0" fontId="30" fillId="39" borderId="0" xfId="0" applyFont="1" applyFill="1"/>
    <xf numFmtId="165" fontId="0" fillId="39" borderId="0" xfId="0" applyNumberFormat="1" applyFill="1"/>
    <xf numFmtId="165" fontId="0" fillId="0" borderId="0" xfId="0" applyNumberFormat="1" applyFill="1"/>
    <xf numFmtId="165" fontId="0" fillId="0" borderId="0" xfId="0" applyNumberFormat="1" applyFill="1" applyAlignment="1"/>
    <xf numFmtId="164" fontId="0" fillId="0" borderId="0" xfId="0" applyNumberFormat="1" applyFill="1" applyAlignment="1"/>
    <xf numFmtId="164" fontId="28" fillId="39" borderId="0" xfId="0" applyNumberFormat="1" applyFont="1" applyFill="1"/>
    <xf numFmtId="0" fontId="0" fillId="0" borderId="0" xfId="0" applyFont="1"/>
    <xf numFmtId="3" fontId="0" fillId="47" borderId="0" xfId="0" applyNumberFormat="1" applyFill="1"/>
    <xf numFmtId="0" fontId="0" fillId="47" borderId="0" xfId="0" applyFont="1" applyFill="1" applyAlignment="1">
      <alignment horizontal="left"/>
    </xf>
    <xf numFmtId="0" fontId="0" fillId="42" borderId="0" xfId="0" applyFill="1"/>
    <xf numFmtId="3" fontId="0" fillId="42" borderId="0" xfId="0" applyNumberFormat="1" applyFill="1"/>
    <xf numFmtId="0" fontId="0" fillId="48" borderId="0" xfId="0" applyFill="1"/>
    <xf numFmtId="3" fontId="0" fillId="48" borderId="0" xfId="0" applyNumberFormat="1" applyFill="1"/>
    <xf numFmtId="0" fontId="36" fillId="0" borderId="0" xfId="0" applyFont="1"/>
    <xf numFmtId="0" fontId="0" fillId="0" borderId="12" xfId="0" applyFont="1" applyBorder="1"/>
    <xf numFmtId="0" fontId="0" fillId="0" borderId="0" xfId="0" applyFont="1" applyFill="1" applyAlignment="1">
      <alignment horizontal="left"/>
    </xf>
    <xf numFmtId="3" fontId="0" fillId="0" borderId="0" xfId="0" applyNumberFormat="1" applyFill="1"/>
    <xf numFmtId="0" fontId="29" fillId="0" borderId="0" xfId="0" applyFont="1" applyFill="1"/>
    <xf numFmtId="0" fontId="0" fillId="49" borderId="0" xfId="0" applyFill="1"/>
    <xf numFmtId="3" fontId="0" fillId="49" borderId="0" xfId="0" applyNumberFormat="1" applyFill="1"/>
    <xf numFmtId="0" fontId="16" fillId="0" borderId="0" xfId="0" applyFont="1" applyBorder="1" applyAlignment="1">
      <alignment horizontal="left" vertical="justify"/>
    </xf>
    <xf numFmtId="164" fontId="0" fillId="0" borderId="0" xfId="0" applyNumberFormat="1" applyFill="1"/>
    <xf numFmtId="164" fontId="0" fillId="37" borderId="0" xfId="0" applyNumberFormat="1" applyFill="1"/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right"/>
    </xf>
    <xf numFmtId="3" fontId="21" fillId="0" borderId="0" xfId="0" applyNumberFormat="1" applyFont="1" applyFill="1" applyAlignment="1">
      <alignment horizontal="right"/>
    </xf>
    <xf numFmtId="164" fontId="16" fillId="0" borderId="0" xfId="0" applyNumberFormat="1" applyFont="1" applyAlignment="1">
      <alignment horizontal="right"/>
    </xf>
    <xf numFmtId="0" fontId="16" fillId="46" borderId="0" xfId="0" applyFont="1" applyFill="1" applyAlignment="1">
      <alignment horizontal="left"/>
    </xf>
    <xf numFmtId="0" fontId="16" fillId="46" borderId="0" xfId="0" applyFont="1" applyFill="1"/>
    <xf numFmtId="0" fontId="16" fillId="42" borderId="0" xfId="0" applyFont="1" applyFill="1"/>
    <xf numFmtId="0" fontId="16" fillId="48" borderId="0" xfId="0" applyFont="1" applyFill="1"/>
    <xf numFmtId="0" fontId="16" fillId="49" borderId="0" xfId="0" applyFont="1" applyFill="1"/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16" fillId="0" borderId="0" xfId="0" applyFont="1" applyBorder="1" applyAlignment="1">
      <alignment horizontal="left" vertical="justify"/>
    </xf>
    <xf numFmtId="0" fontId="16" fillId="41" borderId="16" xfId="0" applyFont="1" applyFill="1" applyBorder="1" applyAlignment="1">
      <alignment horizontal="center" vertical="center"/>
    </xf>
    <xf numFmtId="0" fontId="16" fillId="41" borderId="17" xfId="0" applyFont="1" applyFill="1" applyBorder="1" applyAlignment="1">
      <alignment horizontal="center" vertical="center"/>
    </xf>
    <xf numFmtId="0" fontId="16" fillId="41" borderId="18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justify"/>
    </xf>
    <xf numFmtId="0" fontId="21" fillId="45" borderId="12" xfId="0" applyFont="1" applyFill="1" applyBorder="1" applyAlignment="1">
      <alignment horizontal="left"/>
    </xf>
    <xf numFmtId="0" fontId="21" fillId="45" borderId="0" xfId="0" applyFont="1" applyFill="1" applyBorder="1" applyAlignment="1">
      <alignment horizontal="left"/>
    </xf>
    <xf numFmtId="0" fontId="21" fillId="45" borderId="24" xfId="0" applyFont="1" applyFill="1" applyBorder="1" applyAlignment="1">
      <alignment horizontal="left"/>
    </xf>
    <xf numFmtId="0" fontId="21" fillId="45" borderId="25" xfId="0" applyFont="1" applyFill="1" applyBorder="1" applyAlignment="1">
      <alignment horizontal="left"/>
    </xf>
    <xf numFmtId="0" fontId="21" fillId="45" borderId="21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FFFF66"/>
      <color rgb="FFFF3300"/>
      <color rgb="FFFF6600"/>
      <color rgb="FFCC0000"/>
      <color rgb="FF00FF00"/>
      <color rgb="FFE2AC00"/>
      <color rgb="FFFFCC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workbookViewId="0"/>
  </sheetViews>
  <sheetFormatPr defaultRowHeight="12.75" x14ac:dyDescent="0.2"/>
  <cols>
    <col min="1" max="1" width="9.140625" style="49"/>
    <col min="2" max="2" width="8.7109375" customWidth="1"/>
    <col min="3" max="3" width="22.28515625" customWidth="1"/>
    <col min="4" max="4" width="17.28515625" customWidth="1"/>
    <col min="5" max="5" width="12.140625" customWidth="1"/>
  </cols>
  <sheetData>
    <row r="2" spans="1:7" ht="15.75" x14ac:dyDescent="0.25">
      <c r="A2" s="217"/>
      <c r="B2" s="218" t="s">
        <v>577</v>
      </c>
      <c r="C2" s="218"/>
      <c r="D2" s="218"/>
      <c r="E2" s="218"/>
      <c r="F2" s="219"/>
      <c r="G2" s="219"/>
    </row>
    <row r="3" spans="1:7" s="49" customFormat="1" x14ac:dyDescent="0.2">
      <c r="B3" s="198"/>
      <c r="C3" s="198"/>
      <c r="D3" s="198"/>
      <c r="E3" s="198"/>
      <c r="F3" s="198"/>
      <c r="G3" s="198"/>
    </row>
    <row r="4" spans="1:7" x14ac:dyDescent="0.2">
      <c r="C4" s="82"/>
      <c r="D4" s="82" t="s">
        <v>559</v>
      </c>
      <c r="E4" s="82"/>
      <c r="F4" s="82"/>
    </row>
    <row r="5" spans="1:7" s="49" customFormat="1" x14ac:dyDescent="0.2">
      <c r="C5" s="82"/>
      <c r="D5" s="82"/>
      <c r="E5" s="82"/>
      <c r="F5" s="82"/>
    </row>
    <row r="6" spans="1:7" x14ac:dyDescent="0.2">
      <c r="B6" s="212" t="s">
        <v>544</v>
      </c>
      <c r="C6" s="213" t="s">
        <v>551</v>
      </c>
      <c r="D6" s="82"/>
      <c r="E6" s="82"/>
    </row>
    <row r="8" spans="1:7" x14ac:dyDescent="0.2">
      <c r="B8" s="118" t="s">
        <v>580</v>
      </c>
      <c r="C8" s="199" t="s">
        <v>543</v>
      </c>
      <c r="D8" s="30">
        <v>1315756000</v>
      </c>
      <c r="E8" s="147"/>
    </row>
    <row r="9" spans="1:7" x14ac:dyDescent="0.2">
      <c r="B9" s="118" t="s">
        <v>581</v>
      </c>
      <c r="C9" s="199" t="s">
        <v>103</v>
      </c>
      <c r="D9" s="30">
        <v>118389496</v>
      </c>
      <c r="E9" s="147"/>
    </row>
    <row r="10" spans="1:7" x14ac:dyDescent="0.2">
      <c r="B10" s="118" t="s">
        <v>582</v>
      </c>
      <c r="C10" s="199" t="s">
        <v>104</v>
      </c>
      <c r="D10" s="30">
        <v>23940504</v>
      </c>
      <c r="E10" s="147"/>
    </row>
    <row r="11" spans="1:7" x14ac:dyDescent="0.2">
      <c r="B11" s="118" t="s">
        <v>583</v>
      </c>
      <c r="C11" s="199" t="s">
        <v>545</v>
      </c>
      <c r="D11" s="30">
        <v>73214000</v>
      </c>
      <c r="E11" s="147"/>
    </row>
    <row r="12" spans="1:7" s="49" customFormat="1" x14ac:dyDescent="0.2">
      <c r="C12" s="191"/>
      <c r="D12" s="147"/>
      <c r="E12" s="147"/>
    </row>
    <row r="13" spans="1:7" s="49" customFormat="1" x14ac:dyDescent="0.2">
      <c r="C13" s="193" t="s">
        <v>563</v>
      </c>
      <c r="D13" s="192">
        <f>SUM(D8:D11)</f>
        <v>1531300000</v>
      </c>
      <c r="E13" s="147"/>
    </row>
    <row r="14" spans="1:7" s="49" customFormat="1" x14ac:dyDescent="0.2">
      <c r="C14" s="200"/>
      <c r="D14" s="201"/>
      <c r="E14" s="147"/>
    </row>
    <row r="15" spans="1:7" s="49" customFormat="1" x14ac:dyDescent="0.2">
      <c r="B15" s="52"/>
      <c r="C15" s="200"/>
      <c r="D15" s="201"/>
      <c r="E15" s="147"/>
    </row>
    <row r="16" spans="1:7" x14ac:dyDescent="0.2">
      <c r="D16" s="147"/>
      <c r="E16" s="147"/>
    </row>
    <row r="17" spans="2:5" x14ac:dyDescent="0.2">
      <c r="B17" s="214" t="s">
        <v>546</v>
      </c>
      <c r="C17" s="214" t="s">
        <v>552</v>
      </c>
      <c r="D17" s="147"/>
      <c r="E17" s="147"/>
    </row>
    <row r="18" spans="2:5" s="49" customFormat="1" x14ac:dyDescent="0.2">
      <c r="D18" s="147"/>
      <c r="E18" s="147"/>
    </row>
    <row r="19" spans="2:5" x14ac:dyDescent="0.2">
      <c r="B19" s="118" t="s">
        <v>584</v>
      </c>
      <c r="C19" s="118" t="s">
        <v>547</v>
      </c>
      <c r="D19" s="30">
        <v>1415762278</v>
      </c>
      <c r="E19" s="147"/>
    </row>
    <row r="20" spans="2:5" x14ac:dyDescent="0.2">
      <c r="B20" s="118" t="s">
        <v>585</v>
      </c>
      <c r="C20" s="118" t="s">
        <v>548</v>
      </c>
      <c r="D20" s="30">
        <v>42099000</v>
      </c>
      <c r="E20" s="147"/>
    </row>
    <row r="21" spans="2:5" s="49" customFormat="1" x14ac:dyDescent="0.2">
      <c r="D21" s="147"/>
      <c r="E21" s="147"/>
    </row>
    <row r="22" spans="2:5" s="49" customFormat="1" x14ac:dyDescent="0.2">
      <c r="C22" s="194" t="s">
        <v>564</v>
      </c>
      <c r="D22" s="195">
        <f>SUM(D19:D20)</f>
        <v>1457861278</v>
      </c>
      <c r="E22" s="147"/>
    </row>
    <row r="23" spans="2:5" s="49" customFormat="1" x14ac:dyDescent="0.2">
      <c r="C23" s="52"/>
      <c r="D23" s="201"/>
      <c r="E23" s="147"/>
    </row>
    <row r="24" spans="2:5" x14ac:dyDescent="0.2">
      <c r="D24" s="147"/>
      <c r="E24" s="147"/>
    </row>
    <row r="25" spans="2:5" x14ac:dyDescent="0.2">
      <c r="B25" s="215" t="s">
        <v>553</v>
      </c>
      <c r="C25" s="215"/>
      <c r="D25" s="147"/>
      <c r="E25" s="147"/>
    </row>
    <row r="26" spans="2:5" x14ac:dyDescent="0.2">
      <c r="D26" s="147"/>
      <c r="E26" s="147"/>
    </row>
    <row r="27" spans="2:5" x14ac:dyDescent="0.2">
      <c r="B27" s="118" t="s">
        <v>586</v>
      </c>
      <c r="C27" s="118" t="s">
        <v>549</v>
      </c>
      <c r="D27" s="30">
        <v>-73438722</v>
      </c>
      <c r="E27" s="147"/>
    </row>
    <row r="28" spans="2:5" x14ac:dyDescent="0.2">
      <c r="D28" s="147"/>
      <c r="E28" s="147"/>
    </row>
    <row r="29" spans="2:5" x14ac:dyDescent="0.2">
      <c r="C29" s="196" t="s">
        <v>565</v>
      </c>
      <c r="D29" s="197">
        <f>SUM(D27)</f>
        <v>-73438722</v>
      </c>
      <c r="E29" s="147"/>
    </row>
    <row r="30" spans="2:5" x14ac:dyDescent="0.2">
      <c r="D30" s="147"/>
      <c r="E30" s="147"/>
    </row>
    <row r="31" spans="2:5" x14ac:dyDescent="0.2">
      <c r="D31" s="147"/>
      <c r="E31" s="147"/>
    </row>
    <row r="32" spans="2:5" x14ac:dyDescent="0.2">
      <c r="C32" t="s">
        <v>562</v>
      </c>
      <c r="D32" s="147">
        <f>SUM(D13-D22+D29)</f>
        <v>0</v>
      </c>
    </row>
    <row r="33" spans="2:4" s="49" customFormat="1" x14ac:dyDescent="0.2">
      <c r="D33" s="147"/>
    </row>
    <row r="34" spans="2:4" s="49" customFormat="1" x14ac:dyDescent="0.2">
      <c r="D34" s="147"/>
    </row>
    <row r="36" spans="2:4" x14ac:dyDescent="0.2">
      <c r="B36" s="216" t="s">
        <v>556</v>
      </c>
      <c r="C36" s="216"/>
      <c r="D36" s="216"/>
    </row>
    <row r="38" spans="2:4" x14ac:dyDescent="0.2">
      <c r="C38" t="s">
        <v>557</v>
      </c>
      <c r="D38" s="147">
        <v>-64632500</v>
      </c>
    </row>
    <row r="39" spans="2:4" x14ac:dyDescent="0.2">
      <c r="C39" t="s">
        <v>558</v>
      </c>
      <c r="D39" s="147">
        <v>70632500</v>
      </c>
    </row>
    <row r="40" spans="2:4" x14ac:dyDescent="0.2">
      <c r="D40" s="147"/>
    </row>
    <row r="41" spans="2:4" x14ac:dyDescent="0.2">
      <c r="C41" s="203" t="s">
        <v>561</v>
      </c>
      <c r="D41" s="204">
        <f>SUM(D38:D40)</f>
        <v>6000000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workbookViewId="0">
      <selection activeCell="J13" sqref="J13"/>
    </sheetView>
  </sheetViews>
  <sheetFormatPr defaultRowHeight="12.75" x14ac:dyDescent="0.2"/>
  <cols>
    <col min="1" max="2" width="5" bestFit="1" customWidth="1"/>
    <col min="3" max="3" width="12" bestFit="1" customWidth="1"/>
    <col min="4" max="4" width="44.140625" style="1" customWidth="1"/>
    <col min="5" max="5" width="28.42578125" style="1" customWidth="1"/>
    <col min="6" max="6" width="19.28515625" style="1" customWidth="1"/>
    <col min="7" max="7" width="13.140625" customWidth="1"/>
    <col min="8" max="8" width="12.5703125" style="1" hidden="1" customWidth="1"/>
  </cols>
  <sheetData>
    <row r="1" spans="1:9" s="153" customFormat="1" ht="24.6" customHeight="1" x14ac:dyDescent="0.35">
      <c r="A1" s="156" t="s">
        <v>8</v>
      </c>
      <c r="B1" s="22"/>
      <c r="C1" s="22"/>
      <c r="D1" s="156"/>
      <c r="E1" s="157"/>
      <c r="F1" s="158">
        <f>SUM(F4+F32+F114+F117)</f>
        <v>1531300000</v>
      </c>
      <c r="G1" s="154"/>
      <c r="H1" s="154">
        <f>SUBTOTAL(9,H117:H126)</f>
        <v>0</v>
      </c>
      <c r="I1" s="208" t="s">
        <v>550</v>
      </c>
    </row>
    <row r="2" spans="1:9" ht="15" customHeight="1" thickBot="1" x14ac:dyDescent="0.25"/>
    <row r="3" spans="1:9" ht="36.75" customHeight="1" thickBot="1" x14ac:dyDescent="0.25">
      <c r="D3" s="5" t="s">
        <v>0</v>
      </c>
      <c r="E3" s="5" t="s">
        <v>1</v>
      </c>
      <c r="F3" s="40" t="s">
        <v>542</v>
      </c>
      <c r="G3" s="7" t="s">
        <v>17</v>
      </c>
      <c r="H3" s="6" t="s">
        <v>4</v>
      </c>
    </row>
    <row r="4" spans="1:9" s="19" customFormat="1" ht="27" customHeight="1" x14ac:dyDescent="0.3">
      <c r="A4" s="23" t="s">
        <v>12</v>
      </c>
      <c r="B4" s="23" t="s">
        <v>13</v>
      </c>
      <c r="C4" s="23" t="s">
        <v>14</v>
      </c>
      <c r="D4" s="20" t="s">
        <v>535</v>
      </c>
      <c r="E4" s="181"/>
      <c r="F4" s="178">
        <f>SUM(G5:G30)</f>
        <v>1315756000</v>
      </c>
      <c r="G4" s="42"/>
    </row>
    <row r="5" spans="1:9" s="52" customFormat="1" ht="15" customHeight="1" x14ac:dyDescent="0.2">
      <c r="A5" s="26">
        <v>0</v>
      </c>
      <c r="B5" s="26">
        <v>1111</v>
      </c>
      <c r="C5" s="26">
        <v>10042000000</v>
      </c>
      <c r="D5" s="26" t="s">
        <v>55</v>
      </c>
      <c r="E5" s="26" t="s">
        <v>11</v>
      </c>
      <c r="F5" s="155"/>
      <c r="G5" s="31">
        <v>222000000</v>
      </c>
      <c r="H5" s="48"/>
    </row>
    <row r="6" spans="1:9" s="52" customFormat="1" ht="15" customHeight="1" x14ac:dyDescent="0.2">
      <c r="A6" s="26">
        <v>0</v>
      </c>
      <c r="B6" s="26">
        <v>1111</v>
      </c>
      <c r="C6" s="26">
        <v>10043000000</v>
      </c>
      <c r="D6" s="26" t="s">
        <v>56</v>
      </c>
      <c r="E6" s="26" t="s">
        <v>11</v>
      </c>
      <c r="F6" s="155"/>
      <c r="G6" s="31">
        <f>2300000000/100</f>
        <v>23000000</v>
      </c>
      <c r="H6" s="48"/>
    </row>
    <row r="7" spans="1:9" s="52" customFormat="1" ht="15" customHeight="1" x14ac:dyDescent="0.2">
      <c r="A7" s="26">
        <v>0</v>
      </c>
      <c r="B7" s="26">
        <v>1112</v>
      </c>
      <c r="C7" s="26">
        <v>10044000000</v>
      </c>
      <c r="D7" s="26" t="s">
        <v>57</v>
      </c>
      <c r="E7" s="26" t="s">
        <v>11</v>
      </c>
      <c r="F7" s="155"/>
      <c r="G7" s="31">
        <f>300000000/100</f>
        <v>3000000</v>
      </c>
      <c r="H7" s="48"/>
    </row>
    <row r="8" spans="1:9" s="52" customFormat="1" ht="15" customHeight="1" x14ac:dyDescent="0.2">
      <c r="A8" s="26">
        <v>0</v>
      </c>
      <c r="B8" s="26">
        <v>1112</v>
      </c>
      <c r="C8" s="26">
        <v>10045000000</v>
      </c>
      <c r="D8" s="26" t="s">
        <v>58</v>
      </c>
      <c r="E8" s="26" t="s">
        <v>11</v>
      </c>
      <c r="F8" s="155"/>
      <c r="G8" s="31">
        <f>1700000000/100</f>
        <v>17000000</v>
      </c>
      <c r="H8" s="48"/>
    </row>
    <row r="9" spans="1:9" s="52" customFormat="1" ht="15" customHeight="1" x14ac:dyDescent="0.2">
      <c r="A9" s="26">
        <v>0</v>
      </c>
      <c r="B9" s="26">
        <v>1113</v>
      </c>
      <c r="C9" s="26">
        <v>10046000000</v>
      </c>
      <c r="D9" s="26" t="s">
        <v>59</v>
      </c>
      <c r="E9" s="26" t="s">
        <v>11</v>
      </c>
      <c r="F9" s="155"/>
      <c r="G9" s="31">
        <f>2600000000/100</f>
        <v>26000000</v>
      </c>
      <c r="H9" s="48"/>
    </row>
    <row r="10" spans="1:9" s="52" customFormat="1" ht="15" customHeight="1" x14ac:dyDescent="0.2">
      <c r="A10" s="26">
        <v>0</v>
      </c>
      <c r="B10" s="26">
        <v>1121</v>
      </c>
      <c r="C10" s="26">
        <v>10047000000</v>
      </c>
      <c r="D10" s="26" t="s">
        <v>60</v>
      </c>
      <c r="E10" s="26" t="s">
        <v>11</v>
      </c>
      <c r="F10" s="155"/>
      <c r="G10" s="31">
        <v>245000000</v>
      </c>
      <c r="H10" s="48"/>
    </row>
    <row r="11" spans="1:9" s="52" customFormat="1" ht="15" customHeight="1" x14ac:dyDescent="0.2">
      <c r="A11" s="26">
        <v>0</v>
      </c>
      <c r="B11" s="26">
        <v>1122</v>
      </c>
      <c r="C11" s="26">
        <v>10048000000</v>
      </c>
      <c r="D11" s="26" t="s">
        <v>15</v>
      </c>
      <c r="E11" s="26" t="s">
        <v>11</v>
      </c>
      <c r="F11" s="155"/>
      <c r="G11" s="31">
        <f>600000000/100</f>
        <v>6000000</v>
      </c>
      <c r="H11" s="48"/>
    </row>
    <row r="12" spans="1:9" s="52" customFormat="1" ht="15" customHeight="1" x14ac:dyDescent="0.2">
      <c r="A12" s="26">
        <v>0</v>
      </c>
      <c r="B12" s="26">
        <v>1211</v>
      </c>
      <c r="C12" s="26">
        <v>10049000000</v>
      </c>
      <c r="D12" s="26" t="s">
        <v>61</v>
      </c>
      <c r="E12" s="26" t="s">
        <v>11</v>
      </c>
      <c r="F12" s="155"/>
      <c r="G12" s="31">
        <v>500000000</v>
      </c>
      <c r="H12" s="48"/>
    </row>
    <row r="13" spans="1:9" s="52" customFormat="1" ht="15" customHeight="1" x14ac:dyDescent="0.2">
      <c r="A13" s="26">
        <v>0</v>
      </c>
      <c r="B13" s="26">
        <v>1334</v>
      </c>
      <c r="C13" s="26">
        <v>10050000000</v>
      </c>
      <c r="D13" s="26" t="s">
        <v>62</v>
      </c>
      <c r="E13" s="26" t="s">
        <v>11</v>
      </c>
      <c r="F13" s="155"/>
      <c r="G13" s="31">
        <f>14500000/100</f>
        <v>145000</v>
      </c>
      <c r="H13" s="48"/>
    </row>
    <row r="14" spans="1:9" s="52" customFormat="1" ht="15" customHeight="1" x14ac:dyDescent="0.2">
      <c r="A14" s="26">
        <v>0</v>
      </c>
      <c r="B14" s="26">
        <v>1335</v>
      </c>
      <c r="C14" s="26">
        <v>10051000000</v>
      </c>
      <c r="D14" s="26" t="s">
        <v>63</v>
      </c>
      <c r="E14" s="26" t="s">
        <v>11</v>
      </c>
      <c r="F14" s="155"/>
      <c r="G14" s="31">
        <f>15000000/100</f>
        <v>150000</v>
      </c>
      <c r="H14" s="48"/>
    </row>
    <row r="15" spans="1:9" s="52" customFormat="1" ht="15" customHeight="1" x14ac:dyDescent="0.2">
      <c r="A15" s="26">
        <v>0</v>
      </c>
      <c r="B15" s="26">
        <v>1511</v>
      </c>
      <c r="C15" s="26">
        <v>10054000000</v>
      </c>
      <c r="D15" s="26" t="s">
        <v>64</v>
      </c>
      <c r="E15" s="26" t="s">
        <v>11</v>
      </c>
      <c r="F15" s="155"/>
      <c r="G15" s="31">
        <f>12500000000/100</f>
        <v>125000000</v>
      </c>
      <c r="H15" s="48"/>
    </row>
    <row r="16" spans="1:9" s="52" customFormat="1" ht="15" customHeight="1" x14ac:dyDescent="0.2">
      <c r="A16" s="26">
        <v>0</v>
      </c>
      <c r="B16" s="26">
        <v>1332</v>
      </c>
      <c r="C16" s="26">
        <v>10057000000</v>
      </c>
      <c r="D16" s="26" t="s">
        <v>67</v>
      </c>
      <c r="E16" s="26" t="s">
        <v>11</v>
      </c>
      <c r="F16" s="155"/>
      <c r="G16" s="31">
        <f>3000000/100</f>
        <v>30000</v>
      </c>
      <c r="H16" s="48"/>
    </row>
    <row r="17" spans="1:8" s="52" customFormat="1" ht="15" customHeight="1" x14ac:dyDescent="0.2">
      <c r="A17" s="26">
        <v>0</v>
      </c>
      <c r="B17" s="26">
        <v>1340</v>
      </c>
      <c r="C17" s="26">
        <v>10058000000</v>
      </c>
      <c r="D17" s="26" t="s">
        <v>68</v>
      </c>
      <c r="E17" s="26" t="s">
        <v>11</v>
      </c>
      <c r="F17" s="155"/>
      <c r="G17" s="31">
        <f>4500000000/100</f>
        <v>45000000</v>
      </c>
      <c r="H17" s="48"/>
    </row>
    <row r="18" spans="1:8" s="52" customFormat="1" ht="15" customHeight="1" x14ac:dyDescent="0.2">
      <c r="A18" s="26">
        <v>0</v>
      </c>
      <c r="B18" s="26">
        <v>1341</v>
      </c>
      <c r="C18" s="26">
        <v>10059000000</v>
      </c>
      <c r="D18" s="26" t="s">
        <v>69</v>
      </c>
      <c r="E18" s="26" t="s">
        <v>11</v>
      </c>
      <c r="F18" s="155"/>
      <c r="G18" s="31">
        <f>250000000/100</f>
        <v>2500000</v>
      </c>
      <c r="H18" s="48"/>
    </row>
    <row r="19" spans="1:8" s="52" customFormat="1" ht="15" customHeight="1" x14ac:dyDescent="0.2">
      <c r="A19" s="26">
        <v>0</v>
      </c>
      <c r="B19" s="26">
        <v>1342</v>
      </c>
      <c r="C19" s="26">
        <v>10060000000</v>
      </c>
      <c r="D19" s="26" t="s">
        <v>70</v>
      </c>
      <c r="E19" s="26" t="s">
        <v>11</v>
      </c>
      <c r="F19" s="155"/>
      <c r="G19" s="31">
        <f>130000000/100</f>
        <v>1300000</v>
      </c>
      <c r="H19" s="48"/>
    </row>
    <row r="20" spans="1:8" s="52" customFormat="1" ht="15" customHeight="1" x14ac:dyDescent="0.2">
      <c r="A20" s="26">
        <v>0</v>
      </c>
      <c r="B20" s="26">
        <v>1343</v>
      </c>
      <c r="C20" s="26">
        <v>10061000000</v>
      </c>
      <c r="D20" s="26" t="s">
        <v>71</v>
      </c>
      <c r="E20" s="26" t="s">
        <v>11</v>
      </c>
      <c r="F20" s="155"/>
      <c r="G20" s="31">
        <v>3700000</v>
      </c>
      <c r="H20" s="48"/>
    </row>
    <row r="21" spans="1:8" s="52" customFormat="1" ht="15" customHeight="1" x14ac:dyDescent="0.2">
      <c r="A21" s="26">
        <v>0</v>
      </c>
      <c r="B21" s="26">
        <v>1345</v>
      </c>
      <c r="C21" s="26">
        <v>10062000000</v>
      </c>
      <c r="D21" s="26" t="s">
        <v>72</v>
      </c>
      <c r="E21" s="26" t="s">
        <v>11</v>
      </c>
      <c r="F21" s="155"/>
      <c r="G21" s="31">
        <f>130000000/100</f>
        <v>1300000</v>
      </c>
      <c r="H21" s="48"/>
    </row>
    <row r="22" spans="1:8" s="52" customFormat="1" ht="15" customHeight="1" x14ac:dyDescent="0.2">
      <c r="A22" s="26">
        <v>0</v>
      </c>
      <c r="B22" s="26">
        <v>1349</v>
      </c>
      <c r="C22" s="26">
        <v>10063000000</v>
      </c>
      <c r="D22" s="26" t="s">
        <v>73</v>
      </c>
      <c r="E22" s="26" t="s">
        <v>11</v>
      </c>
      <c r="F22" s="155"/>
      <c r="G22" s="31">
        <f>100000/100</f>
        <v>1000</v>
      </c>
      <c r="H22" s="48"/>
    </row>
    <row r="23" spans="1:8" s="52" customFormat="1" ht="15" customHeight="1" x14ac:dyDescent="0.2">
      <c r="A23" s="26">
        <v>0</v>
      </c>
      <c r="B23" s="26">
        <v>1351</v>
      </c>
      <c r="C23" s="26">
        <v>10064000000</v>
      </c>
      <c r="D23" s="26" t="s">
        <v>74</v>
      </c>
      <c r="E23" s="26" t="s">
        <v>11</v>
      </c>
      <c r="F23" s="155"/>
      <c r="G23" s="31">
        <v>4000000</v>
      </c>
      <c r="H23" s="48"/>
    </row>
    <row r="24" spans="1:8" s="52" customFormat="1" ht="15" customHeight="1" x14ac:dyDescent="0.2">
      <c r="A24" s="26">
        <v>0</v>
      </c>
      <c r="B24" s="26">
        <v>1353</v>
      </c>
      <c r="C24" s="26">
        <v>10052000000</v>
      </c>
      <c r="D24" s="26" t="s">
        <v>145</v>
      </c>
      <c r="E24" s="26" t="s">
        <v>144</v>
      </c>
      <c r="F24" s="29"/>
      <c r="G24" s="31">
        <v>1700000</v>
      </c>
      <c r="H24" s="48"/>
    </row>
    <row r="25" spans="1:8" s="52" customFormat="1" ht="15" customHeight="1" x14ac:dyDescent="0.2">
      <c r="A25" s="26">
        <v>0</v>
      </c>
      <c r="B25" s="26">
        <v>1355</v>
      </c>
      <c r="C25" s="26">
        <v>10065000000</v>
      </c>
      <c r="D25" s="26" t="s">
        <v>75</v>
      </c>
      <c r="E25" s="26" t="s">
        <v>11</v>
      </c>
      <c r="F25" s="155"/>
      <c r="G25" s="31">
        <f>64000000</f>
        <v>64000000</v>
      </c>
      <c r="H25" s="48"/>
    </row>
    <row r="26" spans="1:8" s="52" customFormat="1" ht="15" customHeight="1" x14ac:dyDescent="0.2">
      <c r="A26" s="26">
        <v>0</v>
      </c>
      <c r="B26" s="26">
        <v>1361</v>
      </c>
      <c r="C26" s="26">
        <v>10053000000</v>
      </c>
      <c r="D26" s="26" t="s">
        <v>66</v>
      </c>
      <c r="E26" s="26" t="s">
        <v>11</v>
      </c>
      <c r="F26" s="155"/>
      <c r="G26" s="31">
        <f>23000000/100</f>
        <v>230000</v>
      </c>
      <c r="H26" s="48"/>
    </row>
    <row r="27" spans="1:8" s="52" customFormat="1" ht="15" customHeight="1" x14ac:dyDescent="0.2">
      <c r="A27" s="26">
        <v>0</v>
      </c>
      <c r="B27" s="26">
        <v>1361</v>
      </c>
      <c r="C27" s="26">
        <v>10053000000</v>
      </c>
      <c r="D27" s="26" t="s">
        <v>66</v>
      </c>
      <c r="E27" s="26" t="s">
        <v>141</v>
      </c>
      <c r="F27" s="29"/>
      <c r="G27" s="31">
        <v>4000000</v>
      </c>
      <c r="H27" s="48"/>
    </row>
    <row r="28" spans="1:8" s="52" customFormat="1" ht="15" customHeight="1" x14ac:dyDescent="0.2">
      <c r="A28" s="26">
        <v>0</v>
      </c>
      <c r="B28" s="26">
        <v>1361</v>
      </c>
      <c r="C28" s="26">
        <v>10053000000</v>
      </c>
      <c r="D28" s="26" t="s">
        <v>66</v>
      </c>
      <c r="E28" s="26" t="s">
        <v>142</v>
      </c>
      <c r="F28" s="26"/>
      <c r="G28" s="31">
        <v>400000</v>
      </c>
      <c r="H28" s="48"/>
    </row>
    <row r="29" spans="1:8" s="52" customFormat="1" ht="15" customHeight="1" x14ac:dyDescent="0.2">
      <c r="A29" s="26">
        <v>0</v>
      </c>
      <c r="B29" s="26">
        <v>1361</v>
      </c>
      <c r="C29" s="26">
        <v>10053000000</v>
      </c>
      <c r="D29" s="26" t="s">
        <v>66</v>
      </c>
      <c r="E29" s="26" t="s">
        <v>143</v>
      </c>
      <c r="F29" s="29"/>
      <c r="G29" s="31">
        <v>9000000</v>
      </c>
      <c r="H29" s="48"/>
    </row>
    <row r="30" spans="1:8" s="52" customFormat="1" ht="15" customHeight="1" x14ac:dyDescent="0.2">
      <c r="A30" s="26">
        <v>0</v>
      </c>
      <c r="B30" s="26">
        <v>1361</v>
      </c>
      <c r="C30" s="26">
        <v>10053000000</v>
      </c>
      <c r="D30" s="26" t="s">
        <v>66</v>
      </c>
      <c r="E30" s="26" t="s">
        <v>144</v>
      </c>
      <c r="F30" s="29"/>
      <c r="G30" s="31">
        <v>11300000</v>
      </c>
      <c r="H30" s="48"/>
    </row>
    <row r="31" spans="1:8" s="52" customFormat="1" ht="13.9" customHeight="1" x14ac:dyDescent="0.2">
      <c r="A31" s="54"/>
      <c r="B31" s="54"/>
      <c r="C31" s="54"/>
      <c r="D31" s="54"/>
      <c r="E31" s="54"/>
      <c r="F31" s="16"/>
      <c r="G31" s="17"/>
      <c r="H31" s="48"/>
    </row>
    <row r="32" spans="1:8" s="49" customFormat="1" ht="31.9" customHeight="1" x14ac:dyDescent="0.3">
      <c r="A32" s="13"/>
      <c r="B32" s="13"/>
      <c r="C32" s="13"/>
      <c r="D32" s="176" t="s">
        <v>536</v>
      </c>
      <c r="E32" s="180"/>
      <c r="F32" s="179">
        <f>SUM(G33:G112)</f>
        <v>118389496</v>
      </c>
      <c r="G32" s="2"/>
      <c r="H32" s="48"/>
    </row>
    <row r="33" spans="1:8" s="18" customFormat="1" ht="12.95" customHeight="1" x14ac:dyDescent="0.2">
      <c r="A33" s="26">
        <v>5311</v>
      </c>
      <c r="B33" s="26">
        <v>2111</v>
      </c>
      <c r="C33" s="26">
        <v>10001000000</v>
      </c>
      <c r="D33" s="26" t="s">
        <v>111</v>
      </c>
      <c r="E33" s="159" t="s">
        <v>3</v>
      </c>
      <c r="F33" s="160"/>
      <c r="G33" s="31">
        <f>70412100/100</f>
        <v>704121</v>
      </c>
      <c r="H33" s="16"/>
    </row>
    <row r="34" spans="1:8" s="18" customFormat="1" ht="12.95" customHeight="1" x14ac:dyDescent="0.2">
      <c r="A34" s="26">
        <v>3635</v>
      </c>
      <c r="B34" s="26">
        <v>2111</v>
      </c>
      <c r="C34" s="26">
        <v>10096000000</v>
      </c>
      <c r="D34" s="26" t="s">
        <v>128</v>
      </c>
      <c r="E34" s="26" t="s">
        <v>127</v>
      </c>
      <c r="F34" s="29"/>
      <c r="G34" s="31">
        <v>10000</v>
      </c>
      <c r="H34" s="16"/>
    </row>
    <row r="35" spans="1:8" s="18" customFormat="1" ht="12.95" customHeight="1" x14ac:dyDescent="0.2">
      <c r="A35" s="26">
        <v>3599</v>
      </c>
      <c r="B35" s="26">
        <v>2111</v>
      </c>
      <c r="C35" s="26">
        <v>10096000000</v>
      </c>
      <c r="D35" s="26" t="s">
        <v>128</v>
      </c>
      <c r="E35" s="26" t="s">
        <v>155</v>
      </c>
      <c r="F35" s="29"/>
      <c r="G35" s="31">
        <v>8000</v>
      </c>
      <c r="H35" s="16"/>
    </row>
    <row r="36" spans="1:8" s="52" customFormat="1" ht="12.95" customHeight="1" x14ac:dyDescent="0.25">
      <c r="A36" s="26">
        <v>3111</v>
      </c>
      <c r="B36" s="26">
        <v>2122</v>
      </c>
      <c r="C36" s="26">
        <v>10087000000</v>
      </c>
      <c r="D36" s="26" t="s">
        <v>129</v>
      </c>
      <c r="E36" s="161" t="s">
        <v>132</v>
      </c>
      <c r="F36" s="162"/>
      <c r="G36" s="31">
        <v>7156254</v>
      </c>
      <c r="H36" s="48"/>
    </row>
    <row r="37" spans="1:8" s="52" customFormat="1" ht="12.95" customHeight="1" x14ac:dyDescent="0.25">
      <c r="A37" s="26">
        <v>3113</v>
      </c>
      <c r="B37" s="26">
        <v>2122</v>
      </c>
      <c r="C37" s="26">
        <v>10088000000</v>
      </c>
      <c r="D37" s="26" t="s">
        <v>130</v>
      </c>
      <c r="E37" s="161" t="s">
        <v>132</v>
      </c>
      <c r="F37" s="162"/>
      <c r="G37" s="31">
        <v>15072943</v>
      </c>
      <c r="H37" s="48"/>
    </row>
    <row r="38" spans="1:8" s="52" customFormat="1" ht="12.95" customHeight="1" x14ac:dyDescent="0.25">
      <c r="A38" s="26">
        <v>3741</v>
      </c>
      <c r="B38" s="26">
        <v>2122</v>
      </c>
      <c r="C38" s="26">
        <v>10092000000</v>
      </c>
      <c r="D38" s="26" t="s">
        <v>133</v>
      </c>
      <c r="E38" s="161" t="s">
        <v>132</v>
      </c>
      <c r="F38" s="162"/>
      <c r="G38" s="31">
        <v>2779704</v>
      </c>
      <c r="H38" s="48"/>
    </row>
    <row r="39" spans="1:8" s="52" customFormat="1" ht="12.95" customHeight="1" x14ac:dyDescent="0.25">
      <c r="A39" s="26">
        <v>3741</v>
      </c>
      <c r="B39" s="26">
        <v>2122</v>
      </c>
      <c r="C39" s="26">
        <v>10091000000</v>
      </c>
      <c r="D39" s="26" t="s">
        <v>134</v>
      </c>
      <c r="E39" s="161" t="s">
        <v>132</v>
      </c>
      <c r="F39" s="162"/>
      <c r="G39" s="31">
        <v>8136372</v>
      </c>
      <c r="H39" s="48"/>
    </row>
    <row r="40" spans="1:8" s="52" customFormat="1" ht="12.95" customHeight="1" x14ac:dyDescent="0.25">
      <c r="A40" s="26">
        <v>3311</v>
      </c>
      <c r="B40" s="26">
        <v>2122</v>
      </c>
      <c r="C40" s="26">
        <v>10090000000</v>
      </c>
      <c r="D40" s="26" t="s">
        <v>135</v>
      </c>
      <c r="E40" s="161" t="s">
        <v>132</v>
      </c>
      <c r="F40" s="162"/>
      <c r="G40" s="31">
        <v>1814161</v>
      </c>
      <c r="H40" s="48"/>
    </row>
    <row r="41" spans="1:8" s="52" customFormat="1" ht="12.95" customHeight="1" x14ac:dyDescent="0.25">
      <c r="A41" s="26">
        <v>3311</v>
      </c>
      <c r="B41" s="26">
        <v>2122</v>
      </c>
      <c r="C41" s="26">
        <v>10089000000</v>
      </c>
      <c r="D41" s="26" t="s">
        <v>136</v>
      </c>
      <c r="E41" s="161" t="s">
        <v>132</v>
      </c>
      <c r="F41" s="162"/>
      <c r="G41" s="31">
        <v>243804</v>
      </c>
      <c r="H41" s="48"/>
    </row>
    <row r="42" spans="1:8" s="52" customFormat="1" ht="12.95" customHeight="1" x14ac:dyDescent="0.25">
      <c r="A42" s="26">
        <v>3529</v>
      </c>
      <c r="B42" s="26">
        <v>2122</v>
      </c>
      <c r="C42" s="26">
        <v>10093000000</v>
      </c>
      <c r="D42" s="26" t="s">
        <v>137</v>
      </c>
      <c r="E42" s="161" t="s">
        <v>139</v>
      </c>
      <c r="F42" s="162"/>
      <c r="G42" s="31">
        <v>788712</v>
      </c>
      <c r="H42" s="48"/>
    </row>
    <row r="43" spans="1:8" s="52" customFormat="1" ht="12.95" customHeight="1" x14ac:dyDescent="0.2">
      <c r="A43" s="26">
        <v>3529</v>
      </c>
      <c r="B43" s="26">
        <v>2122</v>
      </c>
      <c r="C43" s="26">
        <v>10094000000</v>
      </c>
      <c r="D43" s="26" t="s">
        <v>138</v>
      </c>
      <c r="E43" s="161" t="s">
        <v>139</v>
      </c>
      <c r="F43" s="27"/>
      <c r="G43" s="31">
        <v>53990</v>
      </c>
      <c r="H43" s="163"/>
    </row>
    <row r="44" spans="1:8" s="52" customFormat="1" ht="12.95" customHeight="1" x14ac:dyDescent="0.2">
      <c r="A44" s="26">
        <v>6310</v>
      </c>
      <c r="B44" s="26">
        <v>2141</v>
      </c>
      <c r="C44" s="26">
        <v>10206000000</v>
      </c>
      <c r="D44" s="26" t="s">
        <v>53</v>
      </c>
      <c r="E44" s="26" t="s">
        <v>11</v>
      </c>
      <c r="F44" s="26"/>
      <c r="G44" s="31">
        <f>750000000/100</f>
        <v>7500000</v>
      </c>
      <c r="H44" s="164"/>
    </row>
    <row r="45" spans="1:8" s="18" customFormat="1" ht="12.95" customHeight="1" x14ac:dyDescent="0.2">
      <c r="A45" s="26">
        <v>6310</v>
      </c>
      <c r="B45" s="26">
        <v>2141</v>
      </c>
      <c r="C45" s="26">
        <v>10007000000</v>
      </c>
      <c r="D45" s="26" t="s">
        <v>18</v>
      </c>
      <c r="E45" s="26" t="s">
        <v>11</v>
      </c>
      <c r="F45" s="165"/>
      <c r="G45" s="31">
        <f>50000/100</f>
        <v>500</v>
      </c>
      <c r="H45" s="166"/>
    </row>
    <row r="46" spans="1:8" s="18" customFormat="1" ht="12.95" customHeight="1" x14ac:dyDescent="0.2">
      <c r="A46" s="26">
        <v>6310</v>
      </c>
      <c r="B46" s="26">
        <v>2141</v>
      </c>
      <c r="C46" s="26">
        <v>10008000000</v>
      </c>
      <c r="D46" s="26" t="s">
        <v>19</v>
      </c>
      <c r="E46" s="26" t="s">
        <v>11</v>
      </c>
      <c r="F46" s="27"/>
      <c r="G46" s="31">
        <f>500000/100</f>
        <v>5000</v>
      </c>
      <c r="H46" s="167"/>
    </row>
    <row r="47" spans="1:8" s="18" customFormat="1" ht="12.95" customHeight="1" x14ac:dyDescent="0.2">
      <c r="A47" s="26">
        <v>6310</v>
      </c>
      <c r="B47" s="26">
        <v>2141</v>
      </c>
      <c r="C47" s="26">
        <v>10009000000</v>
      </c>
      <c r="D47" s="26" t="s">
        <v>20</v>
      </c>
      <c r="E47" s="26" t="s">
        <v>11</v>
      </c>
      <c r="F47" s="165"/>
      <c r="G47" s="31">
        <f>500000/100</f>
        <v>5000</v>
      </c>
      <c r="H47" s="166"/>
    </row>
    <row r="48" spans="1:8" s="18" customFormat="1" ht="12.95" customHeight="1" x14ac:dyDescent="0.2">
      <c r="A48" s="26">
        <v>6310</v>
      </c>
      <c r="B48" s="26">
        <v>2141</v>
      </c>
      <c r="C48" s="26">
        <v>10010000000</v>
      </c>
      <c r="D48" s="26" t="s">
        <v>21</v>
      </c>
      <c r="E48" s="26" t="s">
        <v>11</v>
      </c>
      <c r="F48" s="168"/>
      <c r="G48" s="31">
        <f>4000000/100</f>
        <v>40000</v>
      </c>
      <c r="H48" s="16"/>
    </row>
    <row r="49" spans="1:8" s="18" customFormat="1" ht="12.95" customHeight="1" x14ac:dyDescent="0.2">
      <c r="A49" s="26">
        <v>6310</v>
      </c>
      <c r="B49" s="26">
        <v>2141</v>
      </c>
      <c r="C49" s="26">
        <v>10011000000</v>
      </c>
      <c r="D49" s="26" t="s">
        <v>22</v>
      </c>
      <c r="E49" s="26" t="s">
        <v>11</v>
      </c>
      <c r="F49" s="169"/>
      <c r="G49" s="31">
        <f>1000000/100</f>
        <v>10000</v>
      </c>
      <c r="H49" s="48"/>
    </row>
    <row r="50" spans="1:8" s="18" customFormat="1" ht="12.95" customHeight="1" x14ac:dyDescent="0.2">
      <c r="A50" s="26">
        <v>6310</v>
      </c>
      <c r="B50" s="26">
        <v>2141</v>
      </c>
      <c r="C50" s="26">
        <v>10012000003</v>
      </c>
      <c r="D50" s="26" t="s">
        <v>23</v>
      </c>
      <c r="E50" s="26" t="s">
        <v>11</v>
      </c>
      <c r="F50" s="165"/>
      <c r="G50" s="31">
        <f>50000/100</f>
        <v>500</v>
      </c>
      <c r="H50" s="170"/>
    </row>
    <row r="51" spans="1:8" s="18" customFormat="1" ht="12.95" customHeight="1" x14ac:dyDescent="0.2">
      <c r="A51" s="26">
        <v>6310</v>
      </c>
      <c r="B51" s="26">
        <v>2141</v>
      </c>
      <c r="C51" s="26">
        <v>10013000007</v>
      </c>
      <c r="D51" s="26" t="s">
        <v>24</v>
      </c>
      <c r="E51" s="26" t="s">
        <v>11</v>
      </c>
      <c r="F51" s="27"/>
      <c r="G51" s="31">
        <f>500000/100</f>
        <v>5000</v>
      </c>
      <c r="H51" s="167"/>
    </row>
    <row r="52" spans="1:8" s="18" customFormat="1" ht="12.95" customHeight="1" x14ac:dyDescent="0.2">
      <c r="A52" s="26">
        <v>6310</v>
      </c>
      <c r="B52" s="26">
        <v>2141</v>
      </c>
      <c r="C52" s="26">
        <v>10014000004</v>
      </c>
      <c r="D52" s="26" t="s">
        <v>25</v>
      </c>
      <c r="E52" s="26" t="s">
        <v>11</v>
      </c>
      <c r="F52" s="27"/>
      <c r="G52" s="31">
        <f>100000/100</f>
        <v>1000</v>
      </c>
      <c r="H52" s="167"/>
    </row>
    <row r="53" spans="1:8" s="18" customFormat="1" ht="12.95" customHeight="1" x14ac:dyDescent="0.2">
      <c r="A53" s="26">
        <v>6310</v>
      </c>
      <c r="B53" s="26">
        <v>2141</v>
      </c>
      <c r="C53" s="26">
        <v>10015000008</v>
      </c>
      <c r="D53" s="26" t="s">
        <v>26</v>
      </c>
      <c r="E53" s="26" t="s">
        <v>11</v>
      </c>
      <c r="F53" s="27"/>
      <c r="G53" s="31">
        <f>1500000/100</f>
        <v>15000</v>
      </c>
      <c r="H53" s="167"/>
    </row>
    <row r="54" spans="1:8" s="18" customFormat="1" ht="12.95" customHeight="1" x14ac:dyDescent="0.2">
      <c r="A54" s="26">
        <v>6310</v>
      </c>
      <c r="B54" s="26">
        <v>2141</v>
      </c>
      <c r="C54" s="26">
        <v>10016000006</v>
      </c>
      <c r="D54" s="26" t="s">
        <v>27</v>
      </c>
      <c r="E54" s="26" t="s">
        <v>11</v>
      </c>
      <c r="F54" s="27"/>
      <c r="G54" s="31">
        <f>100000/100</f>
        <v>1000</v>
      </c>
      <c r="H54" s="167"/>
    </row>
    <row r="55" spans="1:8" s="18" customFormat="1" ht="12.95" customHeight="1" x14ac:dyDescent="0.2">
      <c r="A55" s="26">
        <v>6310</v>
      </c>
      <c r="B55" s="26">
        <v>2141</v>
      </c>
      <c r="C55" s="26">
        <v>10017000011</v>
      </c>
      <c r="D55" s="26" t="s">
        <v>28</v>
      </c>
      <c r="E55" s="26" t="s">
        <v>11</v>
      </c>
      <c r="F55" s="27"/>
      <c r="G55" s="31">
        <f>1000000/100</f>
        <v>10000</v>
      </c>
      <c r="H55" s="167"/>
    </row>
    <row r="56" spans="1:8" s="18" customFormat="1" ht="12.95" customHeight="1" x14ac:dyDescent="0.2">
      <c r="A56" s="26">
        <v>6310</v>
      </c>
      <c r="B56" s="26">
        <v>2141</v>
      </c>
      <c r="C56" s="26">
        <v>10018000000</v>
      </c>
      <c r="D56" s="26" t="s">
        <v>29</v>
      </c>
      <c r="E56" s="26" t="s">
        <v>11</v>
      </c>
      <c r="F56" s="165"/>
      <c r="G56" s="31">
        <f>10000/100</f>
        <v>100</v>
      </c>
      <c r="H56" s="166"/>
    </row>
    <row r="57" spans="1:8" s="18" customFormat="1" ht="12.95" customHeight="1" x14ac:dyDescent="0.2">
      <c r="A57" s="26">
        <v>6310</v>
      </c>
      <c r="B57" s="26">
        <v>2141</v>
      </c>
      <c r="C57" s="26">
        <v>10019000012</v>
      </c>
      <c r="D57" s="26" t="s">
        <v>30</v>
      </c>
      <c r="E57" s="26" t="s">
        <v>11</v>
      </c>
      <c r="F57" s="27"/>
      <c r="G57" s="31">
        <f>1500000/100</f>
        <v>15000</v>
      </c>
      <c r="H57" s="167"/>
    </row>
    <row r="58" spans="1:8" s="18" customFormat="1" ht="12.95" customHeight="1" x14ac:dyDescent="0.2">
      <c r="A58" s="26">
        <v>6310</v>
      </c>
      <c r="B58" s="26">
        <v>2141</v>
      </c>
      <c r="C58" s="26">
        <v>10020000000</v>
      </c>
      <c r="D58" s="26" t="s">
        <v>31</v>
      </c>
      <c r="E58" s="26" t="s">
        <v>11</v>
      </c>
      <c r="F58" s="27"/>
      <c r="G58" s="31">
        <v>142994</v>
      </c>
      <c r="H58" s="167"/>
    </row>
    <row r="59" spans="1:8" s="18" customFormat="1" ht="12.95" customHeight="1" x14ac:dyDescent="0.2">
      <c r="A59" s="26">
        <v>6310</v>
      </c>
      <c r="B59" s="26">
        <v>2141</v>
      </c>
      <c r="C59" s="26">
        <v>10021000000</v>
      </c>
      <c r="D59" s="26" t="s">
        <v>32</v>
      </c>
      <c r="E59" s="26" t="s">
        <v>11</v>
      </c>
      <c r="F59" s="27"/>
      <c r="G59" s="31">
        <f>100000/100</f>
        <v>1000</v>
      </c>
      <c r="H59" s="167"/>
    </row>
    <row r="60" spans="1:8" s="18" customFormat="1" ht="12.95" customHeight="1" x14ac:dyDescent="0.2">
      <c r="A60" s="26">
        <v>6310</v>
      </c>
      <c r="B60" s="26">
        <v>2141</v>
      </c>
      <c r="C60" s="26">
        <v>10022000000</v>
      </c>
      <c r="D60" s="26" t="s">
        <v>33</v>
      </c>
      <c r="E60" s="26" t="s">
        <v>11</v>
      </c>
      <c r="F60" s="165"/>
      <c r="G60" s="31">
        <f>100000/100</f>
        <v>1000</v>
      </c>
      <c r="H60" s="166"/>
    </row>
    <row r="61" spans="1:8" s="18" customFormat="1" ht="12.95" customHeight="1" x14ac:dyDescent="0.2">
      <c r="A61" s="26">
        <v>6310</v>
      </c>
      <c r="B61" s="26">
        <v>2141</v>
      </c>
      <c r="C61" s="26">
        <v>10023000000</v>
      </c>
      <c r="D61" s="26" t="s">
        <v>34</v>
      </c>
      <c r="E61" s="26" t="s">
        <v>11</v>
      </c>
      <c r="F61" s="27"/>
      <c r="G61" s="31">
        <f>10000/100</f>
        <v>100</v>
      </c>
      <c r="H61" s="167"/>
    </row>
    <row r="62" spans="1:8" s="18" customFormat="1" ht="12.95" customHeight="1" x14ac:dyDescent="0.2">
      <c r="A62" s="26">
        <v>6310</v>
      </c>
      <c r="B62" s="26">
        <v>2141</v>
      </c>
      <c r="C62" s="26">
        <v>10024000000</v>
      </c>
      <c r="D62" s="26" t="s">
        <v>35</v>
      </c>
      <c r="E62" s="26" t="s">
        <v>11</v>
      </c>
      <c r="F62" s="165"/>
      <c r="G62" s="31">
        <f>50000/100</f>
        <v>500</v>
      </c>
      <c r="H62" s="166"/>
    </row>
    <row r="63" spans="1:8" s="18" customFormat="1" ht="12.95" customHeight="1" x14ac:dyDescent="0.2">
      <c r="A63" s="26">
        <v>6310</v>
      </c>
      <c r="B63" s="26">
        <v>2141</v>
      </c>
      <c r="C63" s="26">
        <v>10025000000</v>
      </c>
      <c r="D63" s="26" t="s">
        <v>36</v>
      </c>
      <c r="E63" s="26" t="s">
        <v>11</v>
      </c>
      <c r="F63" s="27"/>
      <c r="G63" s="31">
        <f>50000/100</f>
        <v>500</v>
      </c>
      <c r="H63" s="167"/>
    </row>
    <row r="64" spans="1:8" s="18" customFormat="1" ht="12.95" customHeight="1" x14ac:dyDescent="0.2">
      <c r="A64" s="26">
        <v>6310</v>
      </c>
      <c r="B64" s="26">
        <v>2141</v>
      </c>
      <c r="C64" s="26">
        <v>10026000000</v>
      </c>
      <c r="D64" s="26" t="s">
        <v>37</v>
      </c>
      <c r="E64" s="26" t="s">
        <v>11</v>
      </c>
      <c r="F64" s="165"/>
      <c r="G64" s="31">
        <f>200000/100</f>
        <v>2000</v>
      </c>
      <c r="H64" s="166"/>
    </row>
    <row r="65" spans="1:8" s="18" customFormat="1" ht="12.95" customHeight="1" x14ac:dyDescent="0.2">
      <c r="A65" s="26">
        <v>6310</v>
      </c>
      <c r="B65" s="26">
        <v>2141</v>
      </c>
      <c r="C65" s="26">
        <v>10027000000</v>
      </c>
      <c r="D65" s="26" t="s">
        <v>38</v>
      </c>
      <c r="E65" s="26" t="s">
        <v>11</v>
      </c>
      <c r="F65" s="27"/>
      <c r="G65" s="31">
        <f>10000/100</f>
        <v>100</v>
      </c>
      <c r="H65" s="167"/>
    </row>
    <row r="66" spans="1:8" s="18" customFormat="1" ht="12.95" customHeight="1" x14ac:dyDescent="0.2">
      <c r="A66" s="26">
        <v>6310</v>
      </c>
      <c r="B66" s="26">
        <v>2141</v>
      </c>
      <c r="C66" s="26">
        <v>10028000008</v>
      </c>
      <c r="D66" s="26" t="s">
        <v>39</v>
      </c>
      <c r="E66" s="26" t="s">
        <v>11</v>
      </c>
      <c r="F66" s="165"/>
      <c r="G66" s="31">
        <f>1000000/100</f>
        <v>10000</v>
      </c>
      <c r="H66" s="50"/>
    </row>
    <row r="67" spans="1:8" s="18" customFormat="1" ht="12.95" customHeight="1" x14ac:dyDescent="0.2">
      <c r="A67" s="26">
        <v>6310</v>
      </c>
      <c r="B67" s="26">
        <v>2141</v>
      </c>
      <c r="C67" s="26">
        <v>10029000001</v>
      </c>
      <c r="D67" s="26" t="s">
        <v>40</v>
      </c>
      <c r="E67" s="26" t="s">
        <v>11</v>
      </c>
      <c r="F67" s="171"/>
      <c r="G67" s="31">
        <f>50000/100</f>
        <v>500</v>
      </c>
      <c r="H67" s="50"/>
    </row>
    <row r="68" spans="1:8" s="18" customFormat="1" ht="12.95" customHeight="1" x14ac:dyDescent="0.2">
      <c r="A68" s="26">
        <v>6310</v>
      </c>
      <c r="B68" s="26">
        <v>2141</v>
      </c>
      <c r="C68" s="26">
        <v>10030000005</v>
      </c>
      <c r="D68" s="26" t="s">
        <v>41</v>
      </c>
      <c r="E68" s="26" t="s">
        <v>11</v>
      </c>
      <c r="F68" s="160"/>
      <c r="G68" s="31">
        <f>50000/100</f>
        <v>500</v>
      </c>
      <c r="H68" s="16"/>
    </row>
    <row r="69" spans="1:8" s="18" customFormat="1" ht="12.95" customHeight="1" x14ac:dyDescent="0.2">
      <c r="A69" s="26">
        <v>6310</v>
      </c>
      <c r="B69" s="26">
        <v>2141</v>
      </c>
      <c r="C69" s="26">
        <v>10031000002</v>
      </c>
      <c r="D69" s="26" t="s">
        <v>42</v>
      </c>
      <c r="E69" s="26" t="s">
        <v>11</v>
      </c>
      <c r="F69" s="28"/>
      <c r="G69" s="31">
        <f>50000/100</f>
        <v>500</v>
      </c>
      <c r="H69" s="16"/>
    </row>
    <row r="70" spans="1:8" s="18" customFormat="1" ht="12.95" customHeight="1" x14ac:dyDescent="0.2">
      <c r="A70" s="26">
        <v>6310</v>
      </c>
      <c r="B70" s="26">
        <v>2141</v>
      </c>
      <c r="C70" s="26">
        <v>10032000010</v>
      </c>
      <c r="D70" s="26" t="s">
        <v>43</v>
      </c>
      <c r="E70" s="26" t="s">
        <v>11</v>
      </c>
      <c r="F70" s="29"/>
      <c r="G70" s="31">
        <f>200000/100</f>
        <v>2000</v>
      </c>
      <c r="H70" s="16"/>
    </row>
    <row r="71" spans="1:8" s="18" customFormat="1" ht="12.95" customHeight="1" x14ac:dyDescent="0.2">
      <c r="A71" s="26">
        <v>6310</v>
      </c>
      <c r="B71" s="26">
        <v>2141</v>
      </c>
      <c r="C71" s="26">
        <v>10033000000</v>
      </c>
      <c r="D71" s="26" t="s">
        <v>44</v>
      </c>
      <c r="E71" s="26" t="s">
        <v>11</v>
      </c>
      <c r="F71" s="28"/>
      <c r="G71" s="31">
        <f>10000/100</f>
        <v>100</v>
      </c>
      <c r="H71" s="16"/>
    </row>
    <row r="72" spans="1:8" s="18" customFormat="1" ht="12.95" customHeight="1" x14ac:dyDescent="0.2">
      <c r="A72" s="26">
        <v>6310</v>
      </c>
      <c r="B72" s="26">
        <v>2141</v>
      </c>
      <c r="C72" s="26">
        <v>10135000000</v>
      </c>
      <c r="D72" s="26" t="s">
        <v>45</v>
      </c>
      <c r="E72" s="26" t="s">
        <v>11</v>
      </c>
      <c r="F72" s="28"/>
      <c r="G72" s="31">
        <f>100000/100</f>
        <v>1000</v>
      </c>
      <c r="H72" s="16"/>
    </row>
    <row r="73" spans="1:8" s="18" customFormat="1" ht="12.95" customHeight="1" x14ac:dyDescent="0.2">
      <c r="A73" s="26">
        <v>6310</v>
      </c>
      <c r="B73" s="26">
        <v>2141</v>
      </c>
      <c r="C73" s="26">
        <v>10136000000</v>
      </c>
      <c r="D73" s="26" t="s">
        <v>46</v>
      </c>
      <c r="E73" s="26" t="s">
        <v>11</v>
      </c>
      <c r="F73" s="29"/>
      <c r="G73" s="31">
        <f>8000000/100</f>
        <v>80000</v>
      </c>
      <c r="H73" s="16"/>
    </row>
    <row r="74" spans="1:8" s="18" customFormat="1" ht="12.95" customHeight="1" x14ac:dyDescent="0.2">
      <c r="A74" s="26">
        <v>6310</v>
      </c>
      <c r="B74" s="26">
        <v>2141</v>
      </c>
      <c r="C74" s="26">
        <v>10143000000</v>
      </c>
      <c r="D74" s="26" t="s">
        <v>47</v>
      </c>
      <c r="E74" s="26" t="s">
        <v>11</v>
      </c>
      <c r="F74" s="28"/>
      <c r="G74" s="31">
        <f>10000/100</f>
        <v>100</v>
      </c>
      <c r="H74" s="16"/>
    </row>
    <row r="75" spans="1:8" s="52" customFormat="1" ht="12.95" customHeight="1" x14ac:dyDescent="0.2">
      <c r="A75" s="26">
        <v>6310</v>
      </c>
      <c r="B75" s="26">
        <v>2142</v>
      </c>
      <c r="C75" s="26">
        <v>10036000000</v>
      </c>
      <c r="D75" s="26" t="s">
        <v>50</v>
      </c>
      <c r="E75" s="26" t="s">
        <v>11</v>
      </c>
      <c r="F75" s="26"/>
      <c r="G75" s="31">
        <f>500000000/100</f>
        <v>5000000</v>
      </c>
      <c r="H75" s="164"/>
    </row>
    <row r="76" spans="1:8" s="52" customFormat="1" ht="12.95" customHeight="1" x14ac:dyDescent="0.2">
      <c r="A76" s="26">
        <v>6310</v>
      </c>
      <c r="B76" s="26">
        <v>2142</v>
      </c>
      <c r="C76" s="26">
        <v>10037000000</v>
      </c>
      <c r="D76" s="26" t="s">
        <v>51</v>
      </c>
      <c r="E76" s="26" t="s">
        <v>11</v>
      </c>
      <c r="F76" s="26"/>
      <c r="G76" s="31">
        <v>3500000</v>
      </c>
      <c r="H76" s="164"/>
    </row>
    <row r="77" spans="1:8" s="52" customFormat="1" ht="12.95" customHeight="1" x14ac:dyDescent="0.2">
      <c r="A77" s="26">
        <v>6310</v>
      </c>
      <c r="B77" s="26">
        <v>2142</v>
      </c>
      <c r="C77" s="26" t="s">
        <v>587</v>
      </c>
      <c r="D77" s="26" t="s">
        <v>107</v>
      </c>
      <c r="E77" s="26" t="s">
        <v>11</v>
      </c>
      <c r="F77" s="26"/>
      <c r="G77" s="31">
        <v>500000</v>
      </c>
      <c r="H77" s="164"/>
    </row>
    <row r="78" spans="1:8" s="18" customFormat="1" ht="12.95" customHeight="1" x14ac:dyDescent="0.25">
      <c r="A78" s="26">
        <v>6310</v>
      </c>
      <c r="B78" s="26">
        <v>2144</v>
      </c>
      <c r="C78" s="26">
        <v>10006000000</v>
      </c>
      <c r="D78" s="26" t="s">
        <v>579</v>
      </c>
      <c r="E78" s="26" t="s">
        <v>11</v>
      </c>
      <c r="F78" s="162"/>
      <c r="G78" s="31">
        <f>1000000000/100</f>
        <v>10000000</v>
      </c>
      <c r="H78" s="48"/>
    </row>
    <row r="79" spans="1:8" s="18" customFormat="1" ht="12.95" customHeight="1" x14ac:dyDescent="0.2">
      <c r="A79" s="26">
        <v>6310</v>
      </c>
      <c r="B79" s="26">
        <v>2145</v>
      </c>
      <c r="C79" s="26">
        <v>10227000000</v>
      </c>
      <c r="D79" s="26" t="s">
        <v>48</v>
      </c>
      <c r="E79" s="26" t="s">
        <v>11</v>
      </c>
      <c r="F79" s="26"/>
      <c r="G79" s="31">
        <f>2704800000/100</f>
        <v>27048000</v>
      </c>
      <c r="H79" s="48"/>
    </row>
    <row r="80" spans="1:8" s="18" customFormat="1" ht="12.95" customHeight="1" x14ac:dyDescent="0.2">
      <c r="A80" s="26">
        <v>6171</v>
      </c>
      <c r="B80" s="26">
        <v>2211</v>
      </c>
      <c r="C80" s="26">
        <v>10182000000</v>
      </c>
      <c r="D80" s="26" t="s">
        <v>540</v>
      </c>
      <c r="E80" s="26" t="s">
        <v>11</v>
      </c>
      <c r="F80" s="26"/>
      <c r="G80" s="31">
        <v>5000000</v>
      </c>
      <c r="H80" s="48"/>
    </row>
    <row r="81" spans="1:8" s="18" customFormat="1" ht="12.95" customHeight="1" x14ac:dyDescent="0.2">
      <c r="A81" s="26">
        <v>3769</v>
      </c>
      <c r="B81" s="26">
        <v>2212</v>
      </c>
      <c r="C81" s="26">
        <v>10055000000</v>
      </c>
      <c r="D81" s="26" t="s">
        <v>65</v>
      </c>
      <c r="E81" s="26" t="s">
        <v>11</v>
      </c>
      <c r="F81" s="155"/>
      <c r="G81" s="31">
        <f>30000000/100</f>
        <v>300000</v>
      </c>
      <c r="H81" s="16"/>
    </row>
    <row r="82" spans="1:8" s="18" customFormat="1" ht="12.95" customHeight="1" x14ac:dyDescent="0.2">
      <c r="A82" s="26">
        <v>2169</v>
      </c>
      <c r="B82" s="26">
        <v>2212</v>
      </c>
      <c r="C82" s="26">
        <v>10066000000</v>
      </c>
      <c r="D82" s="26" t="s">
        <v>76</v>
      </c>
      <c r="E82" s="26" t="s">
        <v>11</v>
      </c>
      <c r="F82" s="28"/>
      <c r="G82" s="31">
        <f>15000000/100</f>
        <v>150000</v>
      </c>
      <c r="H82" s="16"/>
    </row>
    <row r="83" spans="1:8" s="18" customFormat="1" ht="12.95" customHeight="1" x14ac:dyDescent="0.2">
      <c r="A83" s="26">
        <v>2169</v>
      </c>
      <c r="B83" s="26">
        <v>2212</v>
      </c>
      <c r="C83" s="26">
        <v>10067000000</v>
      </c>
      <c r="D83" s="26" t="s">
        <v>77</v>
      </c>
      <c r="E83" s="26" t="s">
        <v>11</v>
      </c>
      <c r="F83" s="29"/>
      <c r="G83" s="31">
        <f>20000000/100</f>
        <v>200000</v>
      </c>
      <c r="H83" s="16"/>
    </row>
    <row r="84" spans="1:8" s="18" customFormat="1" ht="12.95" customHeight="1" x14ac:dyDescent="0.2">
      <c r="A84" s="26">
        <v>2169</v>
      </c>
      <c r="B84" s="26">
        <v>2212</v>
      </c>
      <c r="C84" s="26">
        <v>10068000000</v>
      </c>
      <c r="D84" s="26" t="s">
        <v>78</v>
      </c>
      <c r="E84" s="26" t="s">
        <v>11</v>
      </c>
      <c r="F84" s="28"/>
      <c r="G84" s="31">
        <f>15000000/100</f>
        <v>150000</v>
      </c>
      <c r="H84" s="16"/>
    </row>
    <row r="85" spans="1:8" s="18" customFormat="1" ht="12.95" customHeight="1" x14ac:dyDescent="0.2">
      <c r="A85" s="26">
        <v>2299</v>
      </c>
      <c r="B85" s="26">
        <v>2212</v>
      </c>
      <c r="C85" s="26">
        <v>10069000000</v>
      </c>
      <c r="D85" s="26" t="s">
        <v>79</v>
      </c>
      <c r="E85" s="26" t="s">
        <v>11</v>
      </c>
      <c r="F85" s="29"/>
      <c r="G85" s="31">
        <f>100000/100</f>
        <v>1000</v>
      </c>
      <c r="H85" s="16"/>
    </row>
    <row r="86" spans="1:8" s="18" customFormat="1" ht="12.95" customHeight="1" x14ac:dyDescent="0.2">
      <c r="A86" s="26">
        <v>2299</v>
      </c>
      <c r="B86" s="26">
        <v>2212</v>
      </c>
      <c r="C86" s="26">
        <v>10070000000</v>
      </c>
      <c r="D86" s="26" t="s">
        <v>80</v>
      </c>
      <c r="E86" s="26" t="s">
        <v>11</v>
      </c>
      <c r="F86" s="28"/>
      <c r="G86" s="31">
        <f>450000000/100</f>
        <v>4500000</v>
      </c>
      <c r="H86" s="16"/>
    </row>
    <row r="87" spans="1:8" s="18" customFormat="1" ht="12.95" customHeight="1" x14ac:dyDescent="0.2">
      <c r="A87" s="26">
        <v>2299</v>
      </c>
      <c r="B87" s="26">
        <v>2212</v>
      </c>
      <c r="C87" s="26">
        <v>10071000000</v>
      </c>
      <c r="D87" s="26" t="s">
        <v>81</v>
      </c>
      <c r="E87" s="26" t="s">
        <v>11</v>
      </c>
      <c r="F87" s="29"/>
      <c r="G87" s="31">
        <f>10000000/100</f>
        <v>100000</v>
      </c>
      <c r="H87" s="16"/>
    </row>
    <row r="88" spans="1:8" s="18" customFormat="1" ht="12.95" customHeight="1" x14ac:dyDescent="0.2">
      <c r="A88" s="26">
        <v>2299</v>
      </c>
      <c r="B88" s="26">
        <v>2212</v>
      </c>
      <c r="C88" s="26">
        <v>10072000000</v>
      </c>
      <c r="D88" s="26" t="s">
        <v>82</v>
      </c>
      <c r="E88" s="26" t="s">
        <v>11</v>
      </c>
      <c r="F88" s="28"/>
      <c r="G88" s="31">
        <f>100000/100</f>
        <v>1000</v>
      </c>
      <c r="H88" s="16"/>
    </row>
    <row r="89" spans="1:8" s="18" customFormat="1" ht="12.95" customHeight="1" x14ac:dyDescent="0.2">
      <c r="A89" s="26">
        <v>3319</v>
      </c>
      <c r="B89" s="26">
        <v>2212</v>
      </c>
      <c r="C89" s="26">
        <v>10073000000</v>
      </c>
      <c r="D89" s="26" t="s">
        <v>83</v>
      </c>
      <c r="E89" s="26" t="s">
        <v>11</v>
      </c>
      <c r="F89" s="28"/>
      <c r="G89" s="31">
        <f>100000/100</f>
        <v>1000</v>
      </c>
      <c r="H89" s="16"/>
    </row>
    <row r="90" spans="1:8" s="18" customFormat="1" ht="12.95" customHeight="1" x14ac:dyDescent="0.2">
      <c r="A90" s="26">
        <v>3319</v>
      </c>
      <c r="B90" s="26">
        <v>2212</v>
      </c>
      <c r="C90" s="26">
        <v>10074000000</v>
      </c>
      <c r="D90" s="26" t="s">
        <v>84</v>
      </c>
      <c r="E90" s="26" t="s">
        <v>11</v>
      </c>
      <c r="F90" s="28"/>
      <c r="G90" s="31">
        <f>100000/100</f>
        <v>1000</v>
      </c>
      <c r="H90" s="16"/>
    </row>
    <row r="91" spans="1:8" s="18" customFormat="1" ht="12.95" customHeight="1" x14ac:dyDescent="0.2">
      <c r="A91" s="26">
        <v>3429</v>
      </c>
      <c r="B91" s="26">
        <v>2212</v>
      </c>
      <c r="C91" s="26">
        <v>10075000000</v>
      </c>
      <c r="D91" s="26" t="s">
        <v>85</v>
      </c>
      <c r="E91" s="26" t="s">
        <v>11</v>
      </c>
      <c r="F91" s="29"/>
      <c r="G91" s="31">
        <f>2000000/100</f>
        <v>20000</v>
      </c>
      <c r="H91" s="16"/>
    </row>
    <row r="92" spans="1:8" s="18" customFormat="1" ht="12.95" customHeight="1" x14ac:dyDescent="0.2">
      <c r="A92" s="26">
        <v>3769</v>
      </c>
      <c r="B92" s="26">
        <v>2212</v>
      </c>
      <c r="C92" s="26">
        <v>10076000000</v>
      </c>
      <c r="D92" s="26" t="s">
        <v>86</v>
      </c>
      <c r="E92" s="26" t="s">
        <v>11</v>
      </c>
      <c r="F92" s="28"/>
      <c r="G92" s="31">
        <f>1000000/100</f>
        <v>10000</v>
      </c>
      <c r="H92" s="16"/>
    </row>
    <row r="93" spans="1:8" s="18" customFormat="1" ht="12.95" customHeight="1" x14ac:dyDescent="0.2">
      <c r="A93" s="26">
        <v>3769</v>
      </c>
      <c r="B93" s="26">
        <v>2212</v>
      </c>
      <c r="C93" s="26">
        <v>10077000000</v>
      </c>
      <c r="D93" s="26" t="s">
        <v>87</v>
      </c>
      <c r="E93" s="26" t="s">
        <v>11</v>
      </c>
      <c r="F93" s="29"/>
      <c r="G93" s="31">
        <f>3000000/100</f>
        <v>30000</v>
      </c>
      <c r="H93" s="16"/>
    </row>
    <row r="94" spans="1:8" s="18" customFormat="1" ht="12.95" customHeight="1" x14ac:dyDescent="0.2">
      <c r="A94" s="26">
        <v>3769</v>
      </c>
      <c r="B94" s="26">
        <v>2212</v>
      </c>
      <c r="C94" s="26">
        <v>10078000000</v>
      </c>
      <c r="D94" s="26" t="s">
        <v>88</v>
      </c>
      <c r="E94" s="26" t="s">
        <v>11</v>
      </c>
      <c r="F94" s="28"/>
      <c r="G94" s="31">
        <f>500000/100</f>
        <v>5000</v>
      </c>
      <c r="H94" s="16"/>
    </row>
    <row r="95" spans="1:8" s="18" customFormat="1" ht="12.95" customHeight="1" x14ac:dyDescent="0.2">
      <c r="A95" s="26">
        <v>3769</v>
      </c>
      <c r="B95" s="26">
        <v>2212</v>
      </c>
      <c r="C95" s="26">
        <v>10079000000</v>
      </c>
      <c r="D95" s="26" t="s">
        <v>89</v>
      </c>
      <c r="E95" s="26" t="s">
        <v>11</v>
      </c>
      <c r="F95" s="28"/>
      <c r="G95" s="31">
        <f>15000000/100</f>
        <v>150000</v>
      </c>
      <c r="H95" s="16"/>
    </row>
    <row r="96" spans="1:8" s="18" customFormat="1" ht="12.95" customHeight="1" x14ac:dyDescent="0.2">
      <c r="A96" s="26">
        <v>3769</v>
      </c>
      <c r="B96" s="26">
        <v>2212</v>
      </c>
      <c r="C96" s="26">
        <v>10080000000</v>
      </c>
      <c r="D96" s="26" t="s">
        <v>90</v>
      </c>
      <c r="E96" s="26" t="s">
        <v>11</v>
      </c>
      <c r="F96" s="160"/>
      <c r="G96" s="31">
        <f>3000000/100</f>
        <v>30000</v>
      </c>
      <c r="H96" s="16"/>
    </row>
    <row r="97" spans="1:8" s="18" customFormat="1" ht="12.95" customHeight="1" x14ac:dyDescent="0.2">
      <c r="A97" s="26">
        <v>3769</v>
      </c>
      <c r="B97" s="26">
        <v>2212</v>
      </c>
      <c r="C97" s="26">
        <v>10081000000</v>
      </c>
      <c r="D97" s="26" t="s">
        <v>91</v>
      </c>
      <c r="E97" s="26" t="s">
        <v>11</v>
      </c>
      <c r="F97" s="28"/>
      <c r="G97" s="31">
        <f>1000000/100</f>
        <v>10000</v>
      </c>
      <c r="H97" s="16"/>
    </row>
    <row r="98" spans="1:8" s="18" customFormat="1" ht="12.95" customHeight="1" x14ac:dyDescent="0.2">
      <c r="A98" s="26">
        <v>3769</v>
      </c>
      <c r="B98" s="26">
        <v>2212</v>
      </c>
      <c r="C98" s="26">
        <v>10082000000</v>
      </c>
      <c r="D98" s="26" t="s">
        <v>92</v>
      </c>
      <c r="E98" s="26" t="s">
        <v>11</v>
      </c>
      <c r="F98" s="29"/>
      <c r="G98" s="31">
        <f>2500000/100</f>
        <v>25000</v>
      </c>
      <c r="H98" s="16"/>
    </row>
    <row r="99" spans="1:8" s="18" customFormat="1" ht="12.95" customHeight="1" x14ac:dyDescent="0.2">
      <c r="A99" s="26">
        <v>3769</v>
      </c>
      <c r="B99" s="26">
        <v>2212</v>
      </c>
      <c r="C99" s="26">
        <v>10083000000</v>
      </c>
      <c r="D99" s="26" t="s">
        <v>93</v>
      </c>
      <c r="E99" s="26" t="s">
        <v>11</v>
      </c>
      <c r="F99" s="172"/>
      <c r="G99" s="31">
        <f>2500000/100</f>
        <v>25000</v>
      </c>
      <c r="H99" s="16"/>
    </row>
    <row r="100" spans="1:8" s="18" customFormat="1" ht="12.95" customHeight="1" x14ac:dyDescent="0.2">
      <c r="A100" s="26">
        <v>5311</v>
      </c>
      <c r="B100" s="26">
        <v>2212</v>
      </c>
      <c r="C100" s="26">
        <v>10084000000</v>
      </c>
      <c r="D100" s="26" t="s">
        <v>94</v>
      </c>
      <c r="E100" s="26" t="s">
        <v>11</v>
      </c>
      <c r="F100" s="29"/>
      <c r="G100" s="31">
        <v>2400000</v>
      </c>
      <c r="H100" s="16"/>
    </row>
    <row r="101" spans="1:8" s="18" customFormat="1" ht="12.95" customHeight="1" x14ac:dyDescent="0.2">
      <c r="A101" s="26">
        <v>5311</v>
      </c>
      <c r="B101" s="26">
        <v>2212</v>
      </c>
      <c r="C101" s="26">
        <v>10085000000</v>
      </c>
      <c r="D101" s="26" t="s">
        <v>95</v>
      </c>
      <c r="E101" s="26" t="s">
        <v>11</v>
      </c>
      <c r="F101" s="172"/>
      <c r="G101" s="31">
        <f>25000000/100</f>
        <v>250000</v>
      </c>
      <c r="H101" s="16"/>
    </row>
    <row r="102" spans="1:8" s="18" customFormat="1" ht="12.95" customHeight="1" x14ac:dyDescent="0.2">
      <c r="A102" s="26">
        <v>2299</v>
      </c>
      <c r="B102" s="26">
        <v>2212</v>
      </c>
      <c r="C102" s="26">
        <v>10144000000</v>
      </c>
      <c r="D102" s="26" t="s">
        <v>97</v>
      </c>
      <c r="E102" s="26" t="s">
        <v>11</v>
      </c>
      <c r="F102" s="172"/>
      <c r="G102" s="31">
        <f>60000000/100</f>
        <v>600000</v>
      </c>
      <c r="H102" s="16"/>
    </row>
    <row r="103" spans="1:8" s="18" customFormat="1" ht="12.95" customHeight="1" x14ac:dyDescent="0.2">
      <c r="A103" s="26">
        <v>2299</v>
      </c>
      <c r="B103" s="26">
        <v>2212</v>
      </c>
      <c r="C103" s="26">
        <v>10145000000</v>
      </c>
      <c r="D103" s="26" t="s">
        <v>98</v>
      </c>
      <c r="E103" s="26" t="s">
        <v>11</v>
      </c>
      <c r="F103" s="29"/>
      <c r="G103" s="31">
        <f>20000000/100</f>
        <v>200000</v>
      </c>
      <c r="H103" s="16"/>
    </row>
    <row r="104" spans="1:8" s="18" customFormat="1" ht="12.95" customHeight="1" x14ac:dyDescent="0.2">
      <c r="A104" s="173">
        <v>2221</v>
      </c>
      <c r="B104" s="173">
        <v>2324</v>
      </c>
      <c r="C104" s="173">
        <v>10163000000</v>
      </c>
      <c r="D104" s="173" t="s">
        <v>120</v>
      </c>
      <c r="E104" s="173" t="s">
        <v>118</v>
      </c>
      <c r="F104" s="174"/>
      <c r="G104" s="175">
        <v>3278783</v>
      </c>
      <c r="H104" s="16"/>
    </row>
    <row r="105" spans="1:8" s="18" customFormat="1" ht="12.95" customHeight="1" x14ac:dyDescent="0.2">
      <c r="A105" s="26">
        <v>3769</v>
      </c>
      <c r="B105" s="26">
        <v>2324</v>
      </c>
      <c r="C105" s="26">
        <v>10086000000</v>
      </c>
      <c r="D105" s="26" t="s">
        <v>96</v>
      </c>
      <c r="E105" s="26" t="s">
        <v>11</v>
      </c>
      <c r="F105" s="29"/>
      <c r="G105" s="31">
        <f>1000000/100</f>
        <v>10000</v>
      </c>
      <c r="H105" s="16"/>
    </row>
    <row r="106" spans="1:8" s="18" customFormat="1" ht="12.95" customHeight="1" x14ac:dyDescent="0.2">
      <c r="A106" s="26">
        <v>6171</v>
      </c>
      <c r="B106" s="26">
        <v>2324</v>
      </c>
      <c r="C106" s="26">
        <v>10095000000</v>
      </c>
      <c r="D106" s="26" t="s">
        <v>148</v>
      </c>
      <c r="E106" s="26" t="s">
        <v>149</v>
      </c>
      <c r="F106" s="29"/>
      <c r="G106" s="29">
        <v>2500</v>
      </c>
      <c r="H106" s="16"/>
    </row>
    <row r="107" spans="1:8" s="18" customFormat="1" ht="12.95" customHeight="1" x14ac:dyDescent="0.2">
      <c r="A107" s="26">
        <v>3726</v>
      </c>
      <c r="B107" s="26">
        <v>2329</v>
      </c>
      <c r="C107" s="26">
        <v>10004000000</v>
      </c>
      <c r="D107" s="26" t="s">
        <v>121</v>
      </c>
      <c r="E107" s="173" t="s">
        <v>118</v>
      </c>
      <c r="F107" s="29"/>
      <c r="G107" s="175">
        <f>35000000/100</f>
        <v>350000</v>
      </c>
      <c r="H107" s="16"/>
    </row>
    <row r="108" spans="1:8" s="18" customFormat="1" ht="12.95" customHeight="1" x14ac:dyDescent="0.2">
      <c r="A108" s="26">
        <v>3726</v>
      </c>
      <c r="B108" s="26">
        <v>2329</v>
      </c>
      <c r="C108" s="26">
        <v>10005000000</v>
      </c>
      <c r="D108" s="26" t="s">
        <v>122</v>
      </c>
      <c r="E108" s="173" t="s">
        <v>118</v>
      </c>
      <c r="F108" s="29"/>
      <c r="G108" s="175">
        <f>450000000/100</f>
        <v>4500000</v>
      </c>
      <c r="H108" s="16"/>
    </row>
    <row r="109" spans="1:8" s="18" customFormat="1" ht="12.95" customHeight="1" x14ac:dyDescent="0.2">
      <c r="A109" s="26">
        <v>3726</v>
      </c>
      <c r="B109" s="26">
        <v>2329</v>
      </c>
      <c r="C109" s="26">
        <v>10098000000</v>
      </c>
      <c r="D109" s="26" t="s">
        <v>146</v>
      </c>
      <c r="E109" s="26" t="s">
        <v>144</v>
      </c>
      <c r="F109" s="29"/>
      <c r="G109" s="31">
        <v>20000</v>
      </c>
      <c r="H109" s="16"/>
    </row>
    <row r="110" spans="1:8" s="18" customFormat="1" ht="12.95" customHeight="1" x14ac:dyDescent="0.2">
      <c r="A110" s="26">
        <v>2119</v>
      </c>
      <c r="B110" s="26">
        <v>2343</v>
      </c>
      <c r="C110" s="26">
        <v>10056000000</v>
      </c>
      <c r="D110" s="26" t="s">
        <v>541</v>
      </c>
      <c r="E110" s="26" t="s">
        <v>11</v>
      </c>
      <c r="F110" s="155"/>
      <c r="G110" s="31">
        <f>5000000/100</f>
        <v>50000</v>
      </c>
      <c r="H110" s="16"/>
    </row>
    <row r="111" spans="1:8" s="52" customFormat="1" ht="12.95" customHeight="1" x14ac:dyDescent="0.2">
      <c r="A111" s="26">
        <v>0</v>
      </c>
      <c r="B111" s="26">
        <v>2412</v>
      </c>
      <c r="C111" s="26">
        <v>10039000000</v>
      </c>
      <c r="D111" s="26" t="s">
        <v>54</v>
      </c>
      <c r="E111" s="26" t="s">
        <v>11</v>
      </c>
      <c r="F111" s="26"/>
      <c r="G111" s="31">
        <f>500000000/100</f>
        <v>5000000</v>
      </c>
      <c r="H111" s="164"/>
    </row>
    <row r="112" spans="1:8" s="18" customFormat="1" ht="12.95" customHeight="1" x14ac:dyDescent="0.2">
      <c r="A112" s="26">
        <v>0</v>
      </c>
      <c r="B112" s="26">
        <v>2451</v>
      </c>
      <c r="C112" s="26">
        <v>10231000000</v>
      </c>
      <c r="D112" s="26" t="s">
        <v>131</v>
      </c>
      <c r="E112" s="26" t="s">
        <v>132</v>
      </c>
      <c r="F112" s="29"/>
      <c r="G112" s="31">
        <v>352158</v>
      </c>
      <c r="H112" s="16"/>
    </row>
    <row r="113" spans="1:8" s="18" customFormat="1" ht="22.5" customHeight="1" x14ac:dyDescent="0.2">
      <c r="A113" s="54"/>
      <c r="B113" s="54"/>
      <c r="C113" s="54"/>
      <c r="D113" s="54"/>
      <c r="E113" s="54"/>
      <c r="F113" s="16"/>
      <c r="G113" s="17"/>
      <c r="H113" s="16"/>
    </row>
    <row r="114" spans="1:8" s="49" customFormat="1" ht="28.15" customHeight="1" x14ac:dyDescent="0.3">
      <c r="A114" s="13"/>
      <c r="B114" s="13"/>
      <c r="C114" s="13"/>
      <c r="D114" s="176" t="s">
        <v>537</v>
      </c>
      <c r="E114" s="180"/>
      <c r="F114" s="179">
        <f>SUM(G115)</f>
        <v>23940504</v>
      </c>
      <c r="G114" s="2"/>
      <c r="H114" s="48"/>
    </row>
    <row r="115" spans="1:8" s="52" customFormat="1" ht="16.5" customHeight="1" x14ac:dyDescent="0.2">
      <c r="A115" s="26">
        <v>6310</v>
      </c>
      <c r="B115" s="26">
        <v>3129</v>
      </c>
      <c r="C115" s="26">
        <v>10205000000</v>
      </c>
      <c r="D115" s="26" t="s">
        <v>52</v>
      </c>
      <c r="E115" s="26" t="s">
        <v>11</v>
      </c>
      <c r="F115" s="26"/>
      <c r="G115" s="31">
        <f>2394050400/100</f>
        <v>23940504</v>
      </c>
      <c r="H115" s="164"/>
    </row>
    <row r="116" spans="1:8" s="52" customFormat="1" ht="16.5" customHeight="1" x14ac:dyDescent="0.2">
      <c r="A116" s="54"/>
      <c r="B116" s="54"/>
      <c r="C116" s="54"/>
      <c r="D116" s="54"/>
      <c r="E116" s="54"/>
      <c r="F116" s="54"/>
      <c r="G116" s="17"/>
      <c r="H116" s="164"/>
    </row>
    <row r="117" spans="1:8" ht="28.15" customHeight="1" x14ac:dyDescent="0.3">
      <c r="A117" s="38"/>
      <c r="B117" s="38"/>
      <c r="C117" s="38"/>
      <c r="D117" s="176" t="s">
        <v>538</v>
      </c>
      <c r="E117" s="182"/>
      <c r="F117" s="183">
        <f>SUM(G118:G122)</f>
        <v>73214000</v>
      </c>
      <c r="G117" s="177"/>
      <c r="H117" s="21"/>
    </row>
    <row r="118" spans="1:8" s="52" customFormat="1" ht="15.95" customHeight="1" x14ac:dyDescent="0.2">
      <c r="A118" s="26">
        <v>0</v>
      </c>
      <c r="B118" s="26">
        <v>4112</v>
      </c>
      <c r="C118" s="26">
        <v>10040000000</v>
      </c>
      <c r="D118" s="26" t="s">
        <v>16</v>
      </c>
      <c r="E118" s="26" t="s">
        <v>11</v>
      </c>
      <c r="F118" s="26"/>
      <c r="G118" s="31">
        <f>6500000000/100</f>
        <v>65000000</v>
      </c>
      <c r="H118" s="164"/>
    </row>
    <row r="119" spans="1:8" s="52" customFormat="1" ht="15.95" customHeight="1" x14ac:dyDescent="0.2">
      <c r="A119" s="26">
        <v>0</v>
      </c>
      <c r="B119" s="26">
        <v>4121</v>
      </c>
      <c r="C119" s="26">
        <v>10097000000</v>
      </c>
      <c r="D119" s="26" t="s">
        <v>147</v>
      </c>
      <c r="E119" s="26" t="s">
        <v>143</v>
      </c>
      <c r="F119" s="29"/>
      <c r="G119" s="31">
        <v>14000</v>
      </c>
      <c r="H119" s="164"/>
    </row>
    <row r="120" spans="1:8" s="52" customFormat="1" ht="15.95" customHeight="1" x14ac:dyDescent="0.2">
      <c r="A120" s="26">
        <v>0</v>
      </c>
      <c r="B120" s="26">
        <v>4131</v>
      </c>
      <c r="C120" s="26">
        <v>10041000000</v>
      </c>
      <c r="D120" s="26" t="s">
        <v>49</v>
      </c>
      <c r="E120" s="26" t="s">
        <v>11</v>
      </c>
      <c r="F120" s="26"/>
      <c r="G120" s="31">
        <v>6000000</v>
      </c>
      <c r="H120" s="164"/>
    </row>
    <row r="121" spans="1:8" s="52" customFormat="1" ht="15.95" customHeight="1" x14ac:dyDescent="0.2">
      <c r="A121" s="26">
        <v>0</v>
      </c>
      <c r="B121" s="26">
        <v>4134</v>
      </c>
      <c r="C121" s="26">
        <v>10002000009</v>
      </c>
      <c r="D121" s="26" t="s">
        <v>123</v>
      </c>
      <c r="E121" s="173" t="s">
        <v>118</v>
      </c>
      <c r="F121" s="26"/>
      <c r="G121" s="31">
        <f>110000000/100</f>
        <v>1100000</v>
      </c>
      <c r="H121" s="164"/>
    </row>
    <row r="122" spans="1:8" s="52" customFormat="1" ht="15.95" customHeight="1" x14ac:dyDescent="0.2">
      <c r="A122" s="26">
        <v>0</v>
      </c>
      <c r="B122" s="26">
        <v>4139</v>
      </c>
      <c r="C122" s="26">
        <v>10003000009</v>
      </c>
      <c r="D122" s="26" t="s">
        <v>124</v>
      </c>
      <c r="E122" s="173" t="s">
        <v>118</v>
      </c>
      <c r="F122" s="26"/>
      <c r="G122" s="31">
        <f>110000000/100</f>
        <v>1100000</v>
      </c>
      <c r="H122" s="164"/>
    </row>
    <row r="123" spans="1:8" s="49" customFormat="1" ht="12" customHeight="1" x14ac:dyDescent="0.2">
      <c r="A123" s="80"/>
      <c r="B123" s="80"/>
      <c r="C123" s="80"/>
      <c r="D123" s="13"/>
      <c r="E123" s="79"/>
      <c r="F123" s="13"/>
      <c r="G123" s="2"/>
      <c r="H123" s="45"/>
    </row>
    <row r="124" spans="1:8" s="49" customFormat="1" hidden="1" x14ac:dyDescent="0.2">
      <c r="A124" s="13"/>
      <c r="B124" s="13"/>
      <c r="C124" s="13"/>
      <c r="D124" s="13"/>
      <c r="E124" s="79"/>
      <c r="F124" s="13"/>
      <c r="G124" s="2"/>
      <c r="H124" s="45"/>
    </row>
    <row r="125" spans="1:8" s="49" customFormat="1" x14ac:dyDescent="0.2">
      <c r="A125" s="13"/>
      <c r="B125" s="13"/>
      <c r="C125" s="13"/>
      <c r="D125" s="13"/>
      <c r="E125" s="79"/>
      <c r="F125" s="13"/>
      <c r="G125" s="2"/>
      <c r="H125" s="45"/>
    </row>
    <row r="126" spans="1:8" s="49" customFormat="1" x14ac:dyDescent="0.2">
      <c r="A126" s="13"/>
      <c r="B126" s="13"/>
      <c r="C126" s="13"/>
      <c r="D126" s="13"/>
      <c r="E126" s="79"/>
      <c r="F126" s="13"/>
      <c r="G126" s="2"/>
      <c r="H126" s="45"/>
    </row>
    <row r="127" spans="1:8" s="18" customFormat="1" x14ac:dyDescent="0.2">
      <c r="D127" s="15"/>
      <c r="E127" s="15"/>
      <c r="F127" s="16"/>
      <c r="G127" s="17"/>
      <c r="H127" s="16"/>
    </row>
    <row r="128" spans="1:8" s="18" customFormat="1" x14ac:dyDescent="0.2">
      <c r="D128" s="15"/>
      <c r="E128" s="15"/>
      <c r="F128" s="16"/>
      <c r="G128" s="17"/>
      <c r="H128" s="16"/>
    </row>
    <row r="129" spans="4:8" s="18" customFormat="1" x14ac:dyDescent="0.2">
      <c r="D129" s="15"/>
      <c r="E129" s="15"/>
      <c r="F129" s="16"/>
      <c r="G129" s="17"/>
      <c r="H129" s="16"/>
    </row>
    <row r="130" spans="4:8" s="18" customFormat="1" x14ac:dyDescent="0.2">
      <c r="D130" s="15"/>
      <c r="E130" s="15"/>
      <c r="F130" s="16"/>
      <c r="G130" s="17"/>
      <c r="H130" s="16"/>
    </row>
    <row r="131" spans="4:8" s="18" customFormat="1" x14ac:dyDescent="0.2">
      <c r="D131" s="15"/>
      <c r="E131" s="15"/>
      <c r="F131" s="15"/>
      <c r="H131" s="15"/>
    </row>
    <row r="132" spans="4:8" s="18" customFormat="1" x14ac:dyDescent="0.2">
      <c r="D132" s="15"/>
      <c r="E132" s="15"/>
      <c r="F132" s="15"/>
      <c r="H132" s="15"/>
    </row>
    <row r="133" spans="4:8" s="18" customFormat="1" x14ac:dyDescent="0.2">
      <c r="D133" s="15"/>
      <c r="E133" s="15"/>
      <c r="F133" s="15"/>
      <c r="H133" s="15"/>
    </row>
    <row r="134" spans="4:8" s="18" customFormat="1" x14ac:dyDescent="0.2">
      <c r="D134" s="15"/>
      <c r="E134" s="15"/>
      <c r="F134" s="15"/>
      <c r="H134" s="15"/>
    </row>
  </sheetData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H191"/>
  <sheetViews>
    <sheetView zoomScaleNormal="100" workbookViewId="0">
      <selection activeCell="I29" sqref="I29"/>
    </sheetView>
  </sheetViews>
  <sheetFormatPr defaultRowHeight="12.75" x14ac:dyDescent="0.2"/>
  <cols>
    <col min="1" max="2" width="5" bestFit="1" customWidth="1"/>
    <col min="3" max="3" width="12" bestFit="1" customWidth="1"/>
    <col min="4" max="4" width="36.7109375" style="1" customWidth="1"/>
    <col min="5" max="5" width="60" style="1" bestFit="1" customWidth="1"/>
    <col min="6" max="6" width="26.28515625" style="1" bestFit="1" customWidth="1"/>
    <col min="7" max="8" width="14.140625" bestFit="1" customWidth="1"/>
    <col min="9" max="9" width="10.140625" bestFit="1" customWidth="1"/>
  </cols>
  <sheetData>
    <row r="1" spans="1:7" s="49" customFormat="1" x14ac:dyDescent="0.2">
      <c r="D1" s="45"/>
      <c r="E1" s="45"/>
      <c r="F1" s="209" t="s">
        <v>555</v>
      </c>
    </row>
    <row r="2" spans="1:7" s="153" customFormat="1" ht="24.6" customHeight="1" x14ac:dyDescent="0.35">
      <c r="A2" s="156" t="s">
        <v>5</v>
      </c>
      <c r="B2" s="22"/>
      <c r="C2" s="22"/>
      <c r="D2" s="157"/>
      <c r="E2" s="22"/>
      <c r="F2" s="190">
        <f>SUM(F23+F40+F59+F74+F154+F185)</f>
        <v>1457861278</v>
      </c>
      <c r="G2" s="202"/>
    </row>
    <row r="3" spans="1:7" ht="13.5" thickBot="1" x14ac:dyDescent="0.25"/>
    <row r="4" spans="1:7" ht="44.45" customHeight="1" thickBot="1" x14ac:dyDescent="0.25">
      <c r="A4" s="221" t="s">
        <v>156</v>
      </c>
      <c r="B4" s="222"/>
      <c r="C4" s="223"/>
      <c r="D4" s="5" t="s">
        <v>1</v>
      </c>
      <c r="E4" s="5" t="s">
        <v>157</v>
      </c>
      <c r="F4" s="40" t="s">
        <v>542</v>
      </c>
    </row>
    <row r="5" spans="1:7" x14ac:dyDescent="0.2">
      <c r="A5" s="59" t="s">
        <v>159</v>
      </c>
      <c r="B5" s="59"/>
      <c r="C5" s="59"/>
      <c r="D5" s="68" t="s">
        <v>2</v>
      </c>
      <c r="E5" s="77" t="s">
        <v>158</v>
      </c>
      <c r="F5" s="69">
        <v>18000</v>
      </c>
    </row>
    <row r="6" spans="1:7" x14ac:dyDescent="0.2">
      <c r="D6" s="51" t="s">
        <v>160</v>
      </c>
      <c r="E6" s="61"/>
      <c r="F6" s="53">
        <f>SUM(F5)</f>
        <v>18000</v>
      </c>
    </row>
    <row r="7" spans="1:7" x14ac:dyDescent="0.2">
      <c r="D7" s="43"/>
      <c r="E7" s="43"/>
      <c r="F7" s="44"/>
    </row>
    <row r="8" spans="1:7" x14ac:dyDescent="0.2">
      <c r="D8" s="54" t="s">
        <v>161</v>
      </c>
      <c r="E8" s="60" t="s">
        <v>158</v>
      </c>
      <c r="F8" s="67">
        <v>4022000</v>
      </c>
    </row>
    <row r="9" spans="1:7" s="49" customFormat="1" x14ac:dyDescent="0.2">
      <c r="D9" s="54"/>
      <c r="E9" s="60" t="s">
        <v>570</v>
      </c>
      <c r="F9" s="67">
        <v>100000</v>
      </c>
    </row>
    <row r="10" spans="1:7" s="49" customFormat="1" x14ac:dyDescent="0.2">
      <c r="D10" s="54"/>
      <c r="E10" s="60" t="s">
        <v>571</v>
      </c>
      <c r="F10" s="67">
        <v>10000000</v>
      </c>
    </row>
    <row r="11" spans="1:7" x14ac:dyDescent="0.2">
      <c r="D11" s="51" t="s">
        <v>162</v>
      </c>
      <c r="E11" s="61"/>
      <c r="F11" s="53">
        <f>SUM(F8:F10)</f>
        <v>14122000</v>
      </c>
    </row>
    <row r="12" spans="1:7" x14ac:dyDescent="0.2">
      <c r="A12" s="49"/>
      <c r="B12" s="49"/>
      <c r="D12" s="50"/>
      <c r="E12" s="60"/>
      <c r="F12" s="55"/>
    </row>
    <row r="13" spans="1:7" x14ac:dyDescent="0.2">
      <c r="A13" s="49"/>
      <c r="B13" s="52"/>
      <c r="C13" s="49"/>
      <c r="D13" s="54" t="s">
        <v>109</v>
      </c>
      <c r="E13" s="60" t="s">
        <v>158</v>
      </c>
      <c r="F13" s="67">
        <v>832000</v>
      </c>
    </row>
    <row r="14" spans="1:7" x14ac:dyDescent="0.2">
      <c r="A14" s="49"/>
      <c r="B14" s="49"/>
      <c r="C14" s="49"/>
      <c r="D14" s="51" t="s">
        <v>566</v>
      </c>
      <c r="E14" s="61"/>
      <c r="F14" s="53">
        <f>SUM(F13:F13)</f>
        <v>832000</v>
      </c>
    </row>
    <row r="15" spans="1:7" x14ac:dyDescent="0.2">
      <c r="A15" s="49"/>
      <c r="B15" s="49"/>
      <c r="C15" s="49"/>
      <c r="D15" s="50"/>
      <c r="E15" s="60"/>
      <c r="F15" s="55"/>
    </row>
    <row r="16" spans="1:7" x14ac:dyDescent="0.2">
      <c r="A16" s="49"/>
      <c r="B16" s="49"/>
      <c r="C16" s="49"/>
      <c r="D16" s="54" t="s">
        <v>3</v>
      </c>
      <c r="E16" s="60" t="s">
        <v>158</v>
      </c>
      <c r="F16" s="67">
        <v>45400000</v>
      </c>
    </row>
    <row r="17" spans="1:8" s="49" customFormat="1" x14ac:dyDescent="0.2">
      <c r="D17" s="54"/>
      <c r="E17" s="60" t="s">
        <v>568</v>
      </c>
      <c r="F17" s="67">
        <v>1200000</v>
      </c>
    </row>
    <row r="18" spans="1:8" x14ac:dyDescent="0.2">
      <c r="A18" s="49"/>
      <c r="B18" s="49"/>
      <c r="C18" s="49"/>
      <c r="D18" s="54"/>
      <c r="E18" s="78" t="s">
        <v>163</v>
      </c>
      <c r="F18" s="75">
        <v>100000</v>
      </c>
    </row>
    <row r="19" spans="1:8" x14ac:dyDescent="0.2">
      <c r="D19" s="51" t="s">
        <v>110</v>
      </c>
      <c r="E19" s="4"/>
      <c r="F19" s="53">
        <f>SUM(F16:F18)</f>
        <v>46700000</v>
      </c>
    </row>
    <row r="20" spans="1:8" s="49" customFormat="1" x14ac:dyDescent="0.2">
      <c r="D20" s="50"/>
      <c r="E20" s="50"/>
      <c r="F20" s="55"/>
    </row>
    <row r="21" spans="1:8" x14ac:dyDescent="0.2">
      <c r="D21" s="3"/>
      <c r="E21" s="3" t="s">
        <v>158</v>
      </c>
      <c r="F21" s="55">
        <f>SUM(F6+F11+F14+F19)</f>
        <v>61672000</v>
      </c>
    </row>
    <row r="22" spans="1:8" s="49" customFormat="1" x14ac:dyDescent="0.2">
      <c r="D22" s="50"/>
      <c r="E22" s="50" t="s">
        <v>163</v>
      </c>
      <c r="F22" s="55">
        <f>SUM(F18)</f>
        <v>100000</v>
      </c>
      <c r="G22" s="88"/>
    </row>
    <row r="23" spans="1:8" s="8" customFormat="1" ht="13.5" thickBot="1" x14ac:dyDescent="0.25">
      <c r="A23" s="56"/>
      <c r="B23" s="56"/>
      <c r="C23" s="56"/>
      <c r="D23" s="57"/>
      <c r="E23" s="57" t="s">
        <v>164</v>
      </c>
      <c r="F23" s="58">
        <f>F21+F22</f>
        <v>61772000</v>
      </c>
      <c r="G23" s="206"/>
      <c r="H23" s="206"/>
    </row>
    <row r="24" spans="1:8" s="52" customFormat="1" ht="13.5" thickTop="1" x14ac:dyDescent="0.2">
      <c r="A24" s="65"/>
      <c r="B24" s="65"/>
      <c r="C24" s="65"/>
      <c r="D24" s="50"/>
      <c r="E24" s="50"/>
      <c r="F24" s="55"/>
      <c r="G24" s="201"/>
    </row>
    <row r="25" spans="1:8" s="52" customFormat="1" ht="12.75" customHeight="1" x14ac:dyDescent="0.2">
      <c r="A25" s="224" t="s">
        <v>165</v>
      </c>
      <c r="B25" s="224"/>
      <c r="C25" s="224"/>
      <c r="D25" s="60" t="s">
        <v>166</v>
      </c>
      <c r="E25" s="60" t="s">
        <v>158</v>
      </c>
      <c r="F25" s="207">
        <v>140750600</v>
      </c>
      <c r="G25" s="201"/>
    </row>
    <row r="26" spans="1:8" s="52" customFormat="1" x14ac:dyDescent="0.2">
      <c r="A26" s="224"/>
      <c r="B26" s="224"/>
      <c r="C26" s="224"/>
      <c r="D26" s="60"/>
      <c r="E26" s="60" t="s">
        <v>568</v>
      </c>
      <c r="F26" s="207">
        <v>29041327</v>
      </c>
      <c r="G26" s="201"/>
    </row>
    <row r="27" spans="1:8" s="52" customFormat="1" x14ac:dyDescent="0.2">
      <c r="A27" s="224"/>
      <c r="B27" s="224"/>
      <c r="C27" s="224"/>
      <c r="D27" s="50"/>
      <c r="E27" s="60" t="s">
        <v>163</v>
      </c>
      <c r="F27" s="76">
        <v>300000</v>
      </c>
    </row>
    <row r="28" spans="1:8" s="52" customFormat="1" x14ac:dyDescent="0.2">
      <c r="A28" s="224"/>
      <c r="B28" s="224"/>
      <c r="C28" s="224"/>
      <c r="D28" s="60" t="s">
        <v>167</v>
      </c>
      <c r="E28" s="60" t="s">
        <v>158</v>
      </c>
      <c r="F28" s="67">
        <v>10912419</v>
      </c>
    </row>
    <row r="29" spans="1:8" s="52" customFormat="1" x14ac:dyDescent="0.2">
      <c r="A29" s="41"/>
      <c r="B29" s="41"/>
      <c r="C29" s="41"/>
      <c r="D29" s="60" t="s">
        <v>168</v>
      </c>
      <c r="E29" s="60" t="s">
        <v>158</v>
      </c>
      <c r="F29" s="67">
        <v>40000</v>
      </c>
      <c r="G29" s="201"/>
    </row>
    <row r="30" spans="1:8" s="52" customFormat="1" x14ac:dyDescent="0.2">
      <c r="A30" s="41"/>
      <c r="B30" s="41"/>
      <c r="C30" s="41"/>
      <c r="D30" s="62" t="s">
        <v>169</v>
      </c>
      <c r="E30" s="64"/>
      <c r="F30" s="63">
        <f>SUM(F25:F29)</f>
        <v>181044346</v>
      </c>
      <c r="G30" s="201"/>
    </row>
    <row r="31" spans="1:8" s="52" customFormat="1" x14ac:dyDescent="0.2">
      <c r="A31" s="41"/>
      <c r="B31" s="41"/>
      <c r="C31" s="41"/>
      <c r="D31" s="50"/>
      <c r="E31" s="60"/>
      <c r="F31" s="55"/>
    </row>
    <row r="32" spans="1:8" s="52" customFormat="1" x14ac:dyDescent="0.2">
      <c r="A32" s="41"/>
      <c r="B32" s="41"/>
      <c r="C32" s="41"/>
      <c r="D32" s="60" t="s">
        <v>112</v>
      </c>
      <c r="E32" s="60" t="s">
        <v>158</v>
      </c>
      <c r="F32" s="67">
        <v>3382000</v>
      </c>
    </row>
    <row r="33" spans="1:8" s="52" customFormat="1" x14ac:dyDescent="0.2">
      <c r="A33" s="41"/>
      <c r="B33" s="41"/>
      <c r="C33" s="41"/>
      <c r="D33" s="60" t="s">
        <v>113</v>
      </c>
      <c r="E33" s="60" t="s">
        <v>158</v>
      </c>
      <c r="F33" s="67">
        <v>10596900</v>
      </c>
    </row>
    <row r="34" spans="1:8" s="52" customFormat="1" x14ac:dyDescent="0.2">
      <c r="A34" s="41"/>
      <c r="B34" s="41"/>
      <c r="C34" s="41"/>
      <c r="D34" s="60"/>
      <c r="E34" s="60" t="s">
        <v>568</v>
      </c>
      <c r="F34" s="67">
        <v>9215000</v>
      </c>
    </row>
    <row r="35" spans="1:8" s="52" customFormat="1" x14ac:dyDescent="0.2">
      <c r="A35" s="41"/>
      <c r="B35" s="41"/>
      <c r="C35" s="41"/>
      <c r="D35" s="50"/>
      <c r="E35" s="60" t="s">
        <v>163</v>
      </c>
      <c r="F35" s="76">
        <v>9840000</v>
      </c>
    </row>
    <row r="36" spans="1:8" s="52" customFormat="1" x14ac:dyDescent="0.2">
      <c r="A36" s="41"/>
      <c r="B36" s="41"/>
      <c r="C36" s="41"/>
      <c r="D36" s="62" t="s">
        <v>170</v>
      </c>
      <c r="E36" s="62"/>
      <c r="F36" s="63">
        <f>SUM(F32:F35)</f>
        <v>33033900</v>
      </c>
      <c r="G36" s="201"/>
      <c r="H36" s="201"/>
    </row>
    <row r="37" spans="1:8" s="52" customFormat="1" x14ac:dyDescent="0.2">
      <c r="A37" s="41"/>
      <c r="B37" s="41"/>
      <c r="C37" s="41"/>
      <c r="D37" s="50"/>
      <c r="E37" s="50"/>
      <c r="F37" s="55"/>
    </row>
    <row r="38" spans="1:8" s="52" customFormat="1" x14ac:dyDescent="0.2">
      <c r="A38" s="41"/>
      <c r="B38" s="41"/>
      <c r="C38" s="41"/>
      <c r="D38" s="50"/>
      <c r="E38" s="50" t="s">
        <v>158</v>
      </c>
      <c r="F38" s="55">
        <f>SUM(F25+F26+F28+F29+F32+F33+F34)</f>
        <v>203938246</v>
      </c>
    </row>
    <row r="39" spans="1:8" s="52" customFormat="1" x14ac:dyDescent="0.2">
      <c r="A39" s="41"/>
      <c r="B39" s="41"/>
      <c r="C39" s="41"/>
      <c r="D39" s="50"/>
      <c r="E39" s="50" t="s">
        <v>163</v>
      </c>
      <c r="F39" s="55">
        <f>SUM(F27+F35)</f>
        <v>10140000</v>
      </c>
      <c r="G39" s="206"/>
    </row>
    <row r="40" spans="1:8" s="52" customFormat="1" ht="13.5" thickBot="1" x14ac:dyDescent="0.25">
      <c r="A40" s="56"/>
      <c r="B40" s="56"/>
      <c r="C40" s="56"/>
      <c r="D40" s="57"/>
      <c r="E40" s="57" t="s">
        <v>171</v>
      </c>
      <c r="F40" s="58">
        <f>SUM(F30+F36)</f>
        <v>214078246</v>
      </c>
      <c r="G40" s="206"/>
      <c r="H40" s="206"/>
    </row>
    <row r="41" spans="1:8" s="52" customFormat="1" ht="13.5" thickTop="1" x14ac:dyDescent="0.2">
      <c r="A41" s="66"/>
      <c r="B41" s="66"/>
      <c r="C41" s="66"/>
      <c r="D41" s="50"/>
      <c r="E41" s="50"/>
      <c r="F41" s="55"/>
    </row>
    <row r="42" spans="1:8" s="52" customFormat="1" ht="12.75" customHeight="1" x14ac:dyDescent="0.2">
      <c r="A42" s="224" t="s">
        <v>172</v>
      </c>
      <c r="B42" s="224"/>
      <c r="C42" s="224"/>
      <c r="D42" s="60" t="s">
        <v>114</v>
      </c>
      <c r="E42" s="60" t="s">
        <v>158</v>
      </c>
      <c r="F42" s="67">
        <v>1132000</v>
      </c>
    </row>
    <row r="43" spans="1:8" s="52" customFormat="1" x14ac:dyDescent="0.2">
      <c r="A43" s="224"/>
      <c r="B43" s="224"/>
      <c r="C43" s="224"/>
      <c r="D43" s="60"/>
      <c r="E43" s="60" t="s">
        <v>163</v>
      </c>
      <c r="F43" s="76">
        <v>2835000</v>
      </c>
    </row>
    <row r="44" spans="1:8" s="52" customFormat="1" x14ac:dyDescent="0.2">
      <c r="A44" s="224"/>
      <c r="B44" s="224"/>
      <c r="C44" s="224"/>
      <c r="D44" s="60" t="s">
        <v>115</v>
      </c>
      <c r="E44" s="60" t="s">
        <v>158</v>
      </c>
      <c r="F44" s="67">
        <v>4498849</v>
      </c>
    </row>
    <row r="45" spans="1:8" s="52" customFormat="1" x14ac:dyDescent="0.2">
      <c r="A45" s="224"/>
      <c r="B45" s="224"/>
      <c r="C45" s="224"/>
      <c r="D45" s="60"/>
      <c r="E45" s="60" t="s">
        <v>567</v>
      </c>
      <c r="F45" s="67">
        <v>25500000</v>
      </c>
    </row>
    <row r="46" spans="1:8" s="52" customFormat="1" x14ac:dyDescent="0.2">
      <c r="A46" s="224"/>
      <c r="B46" s="224"/>
      <c r="C46" s="224"/>
      <c r="D46" s="60"/>
      <c r="E46" s="60" t="s">
        <v>568</v>
      </c>
      <c r="F46" s="67">
        <v>450000</v>
      </c>
    </row>
    <row r="47" spans="1:8" s="52" customFormat="1" x14ac:dyDescent="0.2">
      <c r="A47" s="224"/>
      <c r="B47" s="224"/>
      <c r="C47" s="224"/>
      <c r="D47" s="60"/>
      <c r="E47" s="60" t="s">
        <v>163</v>
      </c>
      <c r="F47" s="76">
        <v>1000000</v>
      </c>
      <c r="G47" s="206"/>
    </row>
    <row r="48" spans="1:8" s="52" customFormat="1" x14ac:dyDescent="0.2">
      <c r="A48" s="41"/>
      <c r="B48" s="41"/>
      <c r="C48" s="41"/>
      <c r="D48" s="62" t="s">
        <v>173</v>
      </c>
      <c r="E48" s="62"/>
      <c r="F48" s="63">
        <f>SUM(F42:F47)</f>
        <v>35415849</v>
      </c>
    </row>
    <row r="49" spans="1:8" s="52" customFormat="1" x14ac:dyDescent="0.2">
      <c r="A49" s="41"/>
      <c r="B49" s="41"/>
      <c r="C49" s="41"/>
      <c r="D49" s="50"/>
      <c r="E49" s="50"/>
      <c r="F49" s="55"/>
    </row>
    <row r="50" spans="1:8" s="52" customFormat="1" x14ac:dyDescent="0.2">
      <c r="A50" s="41"/>
      <c r="B50" s="41"/>
      <c r="C50" s="41"/>
      <c r="D50" s="60" t="s">
        <v>116</v>
      </c>
      <c r="E50" s="60" t="s">
        <v>158</v>
      </c>
      <c r="F50" s="67">
        <v>216207283</v>
      </c>
    </row>
    <row r="51" spans="1:8" s="52" customFormat="1" x14ac:dyDescent="0.2">
      <c r="A51" s="41"/>
      <c r="B51" s="41"/>
      <c r="C51" s="41"/>
      <c r="D51" s="60"/>
      <c r="E51" s="60" t="s">
        <v>568</v>
      </c>
      <c r="F51" s="67">
        <v>1950000</v>
      </c>
      <c r="G51" s="206"/>
    </row>
    <row r="52" spans="1:8" s="52" customFormat="1" x14ac:dyDescent="0.2">
      <c r="A52" s="41"/>
      <c r="B52" s="41"/>
      <c r="C52" s="41"/>
      <c r="D52" s="60"/>
      <c r="E52" s="60" t="s">
        <v>163</v>
      </c>
      <c r="F52" s="76">
        <v>20274000</v>
      </c>
    </row>
    <row r="53" spans="1:8" s="52" customFormat="1" x14ac:dyDescent="0.2">
      <c r="A53" s="41"/>
      <c r="B53" s="41"/>
      <c r="C53" s="41"/>
      <c r="D53" s="60" t="s">
        <v>117</v>
      </c>
      <c r="E53" s="60" t="s">
        <v>158</v>
      </c>
      <c r="F53" s="67">
        <v>95000000</v>
      </c>
    </row>
    <row r="54" spans="1:8" s="52" customFormat="1" x14ac:dyDescent="0.2">
      <c r="A54" s="41"/>
      <c r="B54" s="41"/>
      <c r="C54" s="41"/>
      <c r="D54" s="60" t="s">
        <v>119</v>
      </c>
      <c r="E54" s="60" t="s">
        <v>158</v>
      </c>
      <c r="F54" s="67">
        <v>195000000</v>
      </c>
      <c r="G54" s="206"/>
    </row>
    <row r="55" spans="1:8" s="52" customFormat="1" x14ac:dyDescent="0.2">
      <c r="A55" s="41"/>
      <c r="B55" s="41"/>
      <c r="C55" s="41"/>
      <c r="D55" s="62" t="s">
        <v>174</v>
      </c>
      <c r="E55" s="62"/>
      <c r="F55" s="63">
        <f>SUM(F50:F54)</f>
        <v>528431283</v>
      </c>
    </row>
    <row r="56" spans="1:8" s="52" customFormat="1" x14ac:dyDescent="0.2">
      <c r="A56" s="41"/>
      <c r="B56" s="41"/>
      <c r="C56" s="41"/>
      <c r="D56" s="50"/>
      <c r="E56" s="50"/>
      <c r="F56" s="55"/>
    </row>
    <row r="57" spans="1:8" s="52" customFormat="1" x14ac:dyDescent="0.2">
      <c r="A57" s="41"/>
      <c r="B57" s="41"/>
      <c r="C57" s="41"/>
      <c r="D57" s="50"/>
      <c r="E57" s="50" t="s">
        <v>158</v>
      </c>
      <c r="F57" s="55">
        <f>SUM(F42+F44+F45+F46+F50+F51+F53+F54)</f>
        <v>539738132</v>
      </c>
    </row>
    <row r="58" spans="1:8" s="52" customFormat="1" x14ac:dyDescent="0.2">
      <c r="A58" s="41"/>
      <c r="B58" s="41"/>
      <c r="C58" s="41"/>
      <c r="D58" s="50"/>
      <c r="E58" s="50" t="s">
        <v>163</v>
      </c>
      <c r="F58" s="55">
        <f>SUM(F43+F47+F52)</f>
        <v>24109000</v>
      </c>
      <c r="G58" s="206"/>
    </row>
    <row r="59" spans="1:8" s="52" customFormat="1" ht="13.5" thickBot="1" x14ac:dyDescent="0.25">
      <c r="A59" s="56"/>
      <c r="B59" s="56"/>
      <c r="C59" s="56"/>
      <c r="D59" s="57"/>
      <c r="E59" s="57" t="s">
        <v>175</v>
      </c>
      <c r="F59" s="58">
        <f>SUM(F57:F58)</f>
        <v>563847132</v>
      </c>
      <c r="G59" s="206"/>
      <c r="H59" s="206"/>
    </row>
    <row r="60" spans="1:8" s="52" customFormat="1" ht="13.5" thickTop="1" x14ac:dyDescent="0.2">
      <c r="A60" s="41"/>
      <c r="B60" s="41"/>
      <c r="C60" s="41"/>
      <c r="D60" s="50"/>
      <c r="E60" s="50"/>
      <c r="F60" s="55"/>
    </row>
    <row r="61" spans="1:8" s="52" customFormat="1" ht="13.15" customHeight="1" x14ac:dyDescent="0.2">
      <c r="A61" s="220" t="s">
        <v>179</v>
      </c>
      <c r="B61" s="220"/>
      <c r="C61" s="220"/>
      <c r="D61" s="60" t="s">
        <v>125</v>
      </c>
      <c r="E61" s="60" t="s">
        <v>158</v>
      </c>
      <c r="F61" s="67">
        <v>1831000</v>
      </c>
    </row>
    <row r="62" spans="1:8" s="52" customFormat="1" ht="13.15" customHeight="1" x14ac:dyDescent="0.2">
      <c r="A62" s="220"/>
      <c r="B62" s="220"/>
      <c r="C62" s="220"/>
      <c r="D62" s="60"/>
      <c r="E62" s="60" t="s">
        <v>163</v>
      </c>
      <c r="F62" s="76">
        <v>5090000</v>
      </c>
    </row>
    <row r="63" spans="1:8" s="52" customFormat="1" x14ac:dyDescent="0.2">
      <c r="A63" s="220"/>
      <c r="B63" s="220"/>
      <c r="C63" s="220"/>
      <c r="D63" s="62" t="s">
        <v>176</v>
      </c>
      <c r="E63" s="62"/>
      <c r="F63" s="63">
        <f>SUM(F61:F62)</f>
        <v>6921000</v>
      </c>
    </row>
    <row r="64" spans="1:8" s="52" customFormat="1" x14ac:dyDescent="0.2">
      <c r="A64" s="220"/>
      <c r="B64" s="220"/>
      <c r="C64" s="220"/>
      <c r="D64" s="50"/>
      <c r="E64" s="50"/>
      <c r="F64" s="55"/>
    </row>
    <row r="65" spans="1:8" s="52" customFormat="1" x14ac:dyDescent="0.2">
      <c r="A65" s="220"/>
      <c r="B65" s="220"/>
      <c r="C65" s="220"/>
      <c r="D65" s="60" t="s">
        <v>126</v>
      </c>
      <c r="E65" s="60" t="s">
        <v>158</v>
      </c>
      <c r="F65" s="67">
        <v>6274000</v>
      </c>
    </row>
    <row r="66" spans="1:8" s="52" customFormat="1" x14ac:dyDescent="0.2">
      <c r="A66" s="205"/>
      <c r="B66" s="205"/>
      <c r="C66" s="205"/>
      <c r="D66" s="60"/>
      <c r="E66" s="60" t="s">
        <v>568</v>
      </c>
      <c r="F66" s="67">
        <v>1000000</v>
      </c>
    </row>
    <row r="67" spans="1:8" s="52" customFormat="1" x14ac:dyDescent="0.2">
      <c r="A67" s="205"/>
      <c r="B67" s="205"/>
      <c r="C67" s="205"/>
      <c r="D67" s="60"/>
      <c r="E67" s="60" t="s">
        <v>569</v>
      </c>
      <c r="F67" s="67">
        <v>5400000</v>
      </c>
    </row>
    <row r="68" spans="1:8" s="52" customFormat="1" x14ac:dyDescent="0.2">
      <c r="A68" s="205"/>
      <c r="B68" s="205"/>
      <c r="C68" s="205"/>
      <c r="D68" s="60"/>
      <c r="E68" s="60" t="s">
        <v>572</v>
      </c>
      <c r="F68" s="67">
        <v>800000</v>
      </c>
    </row>
    <row r="69" spans="1:8" s="52" customFormat="1" x14ac:dyDescent="0.2">
      <c r="A69" s="41"/>
      <c r="B69" s="41"/>
      <c r="C69" s="41"/>
      <c r="D69" s="50"/>
      <c r="E69" s="60" t="s">
        <v>163</v>
      </c>
      <c r="F69" s="76">
        <v>80000</v>
      </c>
    </row>
    <row r="70" spans="1:8" s="52" customFormat="1" x14ac:dyDescent="0.2">
      <c r="A70" s="41"/>
      <c r="B70" s="41"/>
      <c r="C70" s="41"/>
      <c r="D70" s="62" t="s">
        <v>177</v>
      </c>
      <c r="E70" s="62"/>
      <c r="F70" s="63">
        <f>SUM(F65:F69)</f>
        <v>13554000</v>
      </c>
    </row>
    <row r="71" spans="1:8" s="52" customFormat="1" x14ac:dyDescent="0.2">
      <c r="A71" s="41"/>
      <c r="B71" s="41"/>
      <c r="C71" s="41"/>
      <c r="D71" s="50"/>
      <c r="E71" s="50"/>
      <c r="F71" s="55"/>
    </row>
    <row r="72" spans="1:8" s="52" customFormat="1" x14ac:dyDescent="0.2">
      <c r="A72" s="41"/>
      <c r="B72" s="41"/>
      <c r="C72" s="41"/>
      <c r="D72" s="50"/>
      <c r="E72" s="50" t="s">
        <v>158</v>
      </c>
      <c r="F72" s="55">
        <f>SUM(F61+F65+F66+F67+F68)</f>
        <v>15305000</v>
      </c>
    </row>
    <row r="73" spans="1:8" s="52" customFormat="1" x14ac:dyDescent="0.2">
      <c r="A73" s="41"/>
      <c r="B73" s="41"/>
      <c r="C73" s="41"/>
      <c r="D73" s="50"/>
      <c r="E73" s="50" t="s">
        <v>163</v>
      </c>
      <c r="F73" s="55">
        <f>SUM(F62+F69)</f>
        <v>5170000</v>
      </c>
      <c r="G73" s="206"/>
    </row>
    <row r="74" spans="1:8" s="52" customFormat="1" ht="13.5" thickBot="1" x14ac:dyDescent="0.25">
      <c r="A74" s="56"/>
      <c r="B74" s="56"/>
      <c r="C74" s="56"/>
      <c r="D74" s="57"/>
      <c r="E74" s="57" t="s">
        <v>178</v>
      </c>
      <c r="F74" s="58">
        <f>SUM(F72:F73)</f>
        <v>20475000</v>
      </c>
      <c r="G74" s="206"/>
      <c r="H74" s="206"/>
    </row>
    <row r="75" spans="1:8" s="52" customFormat="1" ht="13.5" thickTop="1" x14ac:dyDescent="0.2">
      <c r="A75" s="41"/>
      <c r="B75" s="41"/>
      <c r="C75" s="41"/>
      <c r="D75" s="50"/>
      <c r="E75" s="50"/>
      <c r="F75" s="55"/>
    </row>
    <row r="76" spans="1:8" s="52" customFormat="1" ht="13.15" customHeight="1" x14ac:dyDescent="0.2">
      <c r="A76" s="220" t="s">
        <v>180</v>
      </c>
      <c r="B76" s="220"/>
      <c r="C76" s="220"/>
      <c r="D76" s="60" t="s">
        <v>181</v>
      </c>
      <c r="E76" s="60" t="s">
        <v>158</v>
      </c>
      <c r="F76" s="67">
        <v>17397900</v>
      </c>
    </row>
    <row r="77" spans="1:8" s="52" customFormat="1" x14ac:dyDescent="0.2">
      <c r="A77" s="220"/>
      <c r="B77" s="220"/>
      <c r="C77" s="220"/>
      <c r="D77" s="60" t="s">
        <v>182</v>
      </c>
      <c r="E77" s="60" t="s">
        <v>158</v>
      </c>
      <c r="F77" s="67">
        <v>15000000</v>
      </c>
    </row>
    <row r="78" spans="1:8" s="52" customFormat="1" x14ac:dyDescent="0.2">
      <c r="A78" s="220"/>
      <c r="B78" s="220"/>
      <c r="C78" s="220"/>
      <c r="D78" s="60" t="s">
        <v>183</v>
      </c>
      <c r="E78" s="60" t="s">
        <v>158</v>
      </c>
      <c r="F78" s="67">
        <v>998000</v>
      </c>
    </row>
    <row r="79" spans="1:8" s="52" customFormat="1" x14ac:dyDescent="0.2">
      <c r="A79" s="220"/>
      <c r="B79" s="220"/>
      <c r="C79" s="220"/>
      <c r="D79" s="62" t="s">
        <v>184</v>
      </c>
      <c r="E79" s="62"/>
      <c r="F79" s="63">
        <f>SUM(F76:F78)</f>
        <v>33395900</v>
      </c>
    </row>
    <row r="80" spans="1:8" s="52" customFormat="1" x14ac:dyDescent="0.2">
      <c r="A80" s="41"/>
      <c r="B80" s="41"/>
      <c r="C80" s="41"/>
      <c r="D80" s="50"/>
      <c r="E80" s="50"/>
      <c r="F80" s="55"/>
    </row>
    <row r="81" spans="1:6" s="52" customFormat="1" x14ac:dyDescent="0.2">
      <c r="A81" s="41"/>
      <c r="B81" s="41"/>
      <c r="C81" s="41"/>
      <c r="D81" s="60" t="s">
        <v>132</v>
      </c>
      <c r="E81" s="60" t="s">
        <v>158</v>
      </c>
      <c r="F81" s="67">
        <v>11178000</v>
      </c>
    </row>
    <row r="82" spans="1:6" s="52" customFormat="1" x14ac:dyDescent="0.2">
      <c r="A82" s="41"/>
      <c r="B82" s="41"/>
      <c r="C82" s="41"/>
      <c r="D82" s="60"/>
      <c r="E82" s="60" t="s">
        <v>578</v>
      </c>
      <c r="F82" s="67">
        <v>1000000</v>
      </c>
    </row>
    <row r="83" spans="1:6" s="52" customFormat="1" x14ac:dyDescent="0.2">
      <c r="A83" s="41"/>
      <c r="B83" s="41"/>
      <c r="C83" s="41"/>
      <c r="D83" s="60"/>
      <c r="E83" s="60" t="s">
        <v>573</v>
      </c>
      <c r="F83" s="67">
        <v>1000000</v>
      </c>
    </row>
    <row r="84" spans="1:6" s="52" customFormat="1" x14ac:dyDescent="0.2">
      <c r="A84" s="41"/>
      <c r="B84" s="41"/>
      <c r="C84" s="41"/>
      <c r="D84" s="71" t="s">
        <v>186</v>
      </c>
      <c r="E84" s="60" t="s">
        <v>158</v>
      </c>
      <c r="F84" s="67">
        <v>13511000</v>
      </c>
    </row>
    <row r="85" spans="1:6" s="52" customFormat="1" x14ac:dyDescent="0.2">
      <c r="A85" s="41"/>
      <c r="B85" s="41"/>
      <c r="C85" s="41"/>
      <c r="D85" s="60" t="s">
        <v>185</v>
      </c>
      <c r="E85" s="60" t="s">
        <v>158</v>
      </c>
      <c r="F85" s="67">
        <v>40001000</v>
      </c>
    </row>
    <row r="86" spans="1:6" s="52" customFormat="1" x14ac:dyDescent="0.2">
      <c r="A86" s="41"/>
      <c r="B86" s="41"/>
      <c r="C86" s="41"/>
      <c r="D86" s="60" t="s">
        <v>187</v>
      </c>
      <c r="E86" s="60" t="s">
        <v>158</v>
      </c>
      <c r="F86" s="67">
        <v>75580000</v>
      </c>
    </row>
    <row r="87" spans="1:6" s="52" customFormat="1" x14ac:dyDescent="0.2">
      <c r="A87" s="41"/>
      <c r="B87" s="41"/>
      <c r="C87" s="41"/>
      <c r="D87" s="60" t="s">
        <v>188</v>
      </c>
      <c r="E87" s="60" t="s">
        <v>158</v>
      </c>
      <c r="F87" s="67">
        <v>11171000</v>
      </c>
    </row>
    <row r="88" spans="1:6" s="52" customFormat="1" x14ac:dyDescent="0.2">
      <c r="A88" s="41"/>
      <c r="B88" s="41"/>
      <c r="C88" s="41"/>
      <c r="D88" s="60" t="s">
        <v>189</v>
      </c>
      <c r="E88" s="60" t="s">
        <v>158</v>
      </c>
      <c r="F88" s="67">
        <v>1270124</v>
      </c>
    </row>
    <row r="89" spans="1:6" s="52" customFormat="1" x14ac:dyDescent="0.2">
      <c r="A89" s="41"/>
      <c r="B89" s="41"/>
      <c r="C89" s="41"/>
      <c r="D89" s="60" t="s">
        <v>190</v>
      </c>
      <c r="E89" s="60" t="s">
        <v>158</v>
      </c>
      <c r="F89" s="67">
        <v>1831256</v>
      </c>
    </row>
    <row r="90" spans="1:6" s="52" customFormat="1" x14ac:dyDescent="0.2">
      <c r="A90" s="41"/>
      <c r="B90" s="41"/>
      <c r="C90" s="41"/>
      <c r="D90" s="60" t="s">
        <v>191</v>
      </c>
      <c r="E90" s="60" t="s">
        <v>158</v>
      </c>
      <c r="F90" s="67">
        <v>647788</v>
      </c>
    </row>
    <row r="91" spans="1:6" s="52" customFormat="1" x14ac:dyDescent="0.2">
      <c r="A91" s="41"/>
      <c r="B91" s="41"/>
      <c r="C91" s="41"/>
      <c r="D91" s="60" t="s">
        <v>192</v>
      </c>
      <c r="E91" s="60" t="s">
        <v>158</v>
      </c>
      <c r="F91" s="67">
        <v>786163</v>
      </c>
    </row>
    <row r="92" spans="1:6" s="52" customFormat="1" x14ac:dyDescent="0.2">
      <c r="A92" s="41"/>
      <c r="B92" s="41"/>
      <c r="C92" s="41"/>
      <c r="D92" s="60" t="s">
        <v>193</v>
      </c>
      <c r="E92" s="60" t="s">
        <v>158</v>
      </c>
      <c r="F92" s="67">
        <v>1191524</v>
      </c>
    </row>
    <row r="93" spans="1:6" s="52" customFormat="1" x14ac:dyDescent="0.2">
      <c r="A93" s="41"/>
      <c r="B93" s="41"/>
      <c r="C93" s="41"/>
      <c r="D93" s="60" t="s">
        <v>194</v>
      </c>
      <c r="E93" s="60" t="s">
        <v>158</v>
      </c>
      <c r="F93" s="67">
        <v>799371</v>
      </c>
    </row>
    <row r="94" spans="1:6" s="52" customFormat="1" x14ac:dyDescent="0.2">
      <c r="A94" s="41"/>
      <c r="B94" s="41"/>
      <c r="C94" s="41"/>
      <c r="D94" s="60" t="s">
        <v>195</v>
      </c>
      <c r="E94" s="60" t="s">
        <v>158</v>
      </c>
      <c r="F94" s="67">
        <v>922476</v>
      </c>
    </row>
    <row r="95" spans="1:6" s="52" customFormat="1" x14ac:dyDescent="0.2">
      <c r="A95" s="41"/>
      <c r="B95" s="41"/>
      <c r="C95" s="41"/>
      <c r="D95" s="60" t="s">
        <v>196</v>
      </c>
      <c r="E95" s="60" t="s">
        <v>158</v>
      </c>
      <c r="F95" s="67">
        <v>1046171</v>
      </c>
    </row>
    <row r="96" spans="1:6" s="52" customFormat="1" x14ac:dyDescent="0.2">
      <c r="A96" s="41"/>
      <c r="B96" s="41"/>
      <c r="C96" s="41"/>
      <c r="D96" s="60" t="s">
        <v>197</v>
      </c>
      <c r="E96" s="60" t="s">
        <v>158</v>
      </c>
      <c r="F96" s="67">
        <v>386300</v>
      </c>
    </row>
    <row r="97" spans="1:6" s="52" customFormat="1" x14ac:dyDescent="0.2">
      <c r="A97" s="41"/>
      <c r="B97" s="41"/>
      <c r="C97" s="41"/>
      <c r="D97" s="60" t="s">
        <v>198</v>
      </c>
      <c r="E97" s="60" t="s">
        <v>158</v>
      </c>
      <c r="F97" s="67">
        <v>1084852</v>
      </c>
    </row>
    <row r="98" spans="1:6" s="52" customFormat="1" x14ac:dyDescent="0.2">
      <c r="A98" s="41"/>
      <c r="B98" s="41"/>
      <c r="C98" s="41"/>
      <c r="D98" s="60" t="s">
        <v>199</v>
      </c>
      <c r="E98" s="60" t="s">
        <v>158</v>
      </c>
      <c r="F98" s="67">
        <v>1859802</v>
      </c>
    </row>
    <row r="99" spans="1:6" s="52" customFormat="1" x14ac:dyDescent="0.2">
      <c r="A99" s="41"/>
      <c r="B99" s="41"/>
      <c r="C99" s="41"/>
      <c r="D99" s="60" t="s">
        <v>200</v>
      </c>
      <c r="E99" s="60" t="s">
        <v>158</v>
      </c>
      <c r="F99" s="67">
        <v>957562</v>
      </c>
    </row>
    <row r="100" spans="1:6" s="52" customFormat="1" x14ac:dyDescent="0.2">
      <c r="A100" s="41"/>
      <c r="B100" s="41"/>
      <c r="C100" s="41"/>
      <c r="D100" s="60" t="s">
        <v>201</v>
      </c>
      <c r="E100" s="60" t="s">
        <v>158</v>
      </c>
      <c r="F100" s="67">
        <v>622760</v>
      </c>
    </row>
    <row r="101" spans="1:6" s="52" customFormat="1" x14ac:dyDescent="0.2">
      <c r="A101" s="41"/>
      <c r="B101" s="41"/>
      <c r="C101" s="41"/>
      <c r="D101" s="60" t="s">
        <v>202</v>
      </c>
      <c r="E101" s="60" t="s">
        <v>158</v>
      </c>
      <c r="F101" s="67">
        <v>852736</v>
      </c>
    </row>
    <row r="102" spans="1:6" s="52" customFormat="1" x14ac:dyDescent="0.2">
      <c r="A102" s="41"/>
      <c r="B102" s="41"/>
      <c r="C102" s="41"/>
      <c r="D102" s="60" t="s">
        <v>203</v>
      </c>
      <c r="E102" s="60" t="s">
        <v>158</v>
      </c>
      <c r="F102" s="67">
        <v>2124504</v>
      </c>
    </row>
    <row r="103" spans="1:6" s="52" customFormat="1" x14ac:dyDescent="0.2">
      <c r="A103" s="41"/>
      <c r="B103" s="41"/>
      <c r="C103" s="41"/>
      <c r="D103" s="60" t="s">
        <v>204</v>
      </c>
      <c r="E103" s="60" t="s">
        <v>158</v>
      </c>
      <c r="F103" s="67">
        <v>816792</v>
      </c>
    </row>
    <row r="104" spans="1:6" s="52" customFormat="1" x14ac:dyDescent="0.2">
      <c r="A104" s="41"/>
      <c r="B104" s="41"/>
      <c r="C104" s="41"/>
      <c r="D104" s="60" t="s">
        <v>205</v>
      </c>
      <c r="E104" s="60" t="s">
        <v>158</v>
      </c>
      <c r="F104" s="67">
        <v>422312</v>
      </c>
    </row>
    <row r="105" spans="1:6" s="52" customFormat="1" x14ac:dyDescent="0.2">
      <c r="A105" s="41"/>
      <c r="B105" s="41"/>
      <c r="C105" s="41"/>
      <c r="D105" s="60" t="s">
        <v>206</v>
      </c>
      <c r="E105" s="60" t="s">
        <v>158</v>
      </c>
      <c r="F105" s="67">
        <v>1705576</v>
      </c>
    </row>
    <row r="106" spans="1:6" s="52" customFormat="1" x14ac:dyDescent="0.2">
      <c r="A106" s="41"/>
      <c r="B106" s="41"/>
      <c r="C106" s="41"/>
      <c r="D106" s="60" t="s">
        <v>207</v>
      </c>
      <c r="E106" s="60" t="s">
        <v>158</v>
      </c>
      <c r="F106" s="67">
        <v>416564</v>
      </c>
    </row>
    <row r="107" spans="1:6" s="52" customFormat="1" x14ac:dyDescent="0.2">
      <c r="A107" s="41"/>
      <c r="B107" s="41"/>
      <c r="C107" s="41"/>
      <c r="D107" s="60" t="s">
        <v>208</v>
      </c>
      <c r="E107" s="60" t="s">
        <v>158</v>
      </c>
      <c r="F107" s="67">
        <v>553352</v>
      </c>
    </row>
    <row r="108" spans="1:6" s="52" customFormat="1" x14ac:dyDescent="0.2">
      <c r="A108" s="41"/>
      <c r="B108" s="41"/>
      <c r="C108" s="41"/>
      <c r="D108" s="60" t="s">
        <v>209</v>
      </c>
      <c r="E108" s="60" t="s">
        <v>158</v>
      </c>
      <c r="F108" s="67">
        <v>1079938</v>
      </c>
    </row>
    <row r="109" spans="1:6" s="52" customFormat="1" x14ac:dyDescent="0.2">
      <c r="A109" s="41"/>
      <c r="B109" s="41"/>
      <c r="C109" s="41"/>
      <c r="D109" s="60" t="s">
        <v>210</v>
      </c>
      <c r="E109" s="60" t="s">
        <v>158</v>
      </c>
      <c r="F109" s="67">
        <v>1166168</v>
      </c>
    </row>
    <row r="110" spans="1:6" s="52" customFormat="1" x14ac:dyDescent="0.2">
      <c r="A110" s="41"/>
      <c r="B110" s="41"/>
      <c r="C110" s="41"/>
      <c r="D110" s="60" t="s">
        <v>211</v>
      </c>
      <c r="E110" s="60" t="s">
        <v>158</v>
      </c>
      <c r="F110" s="67">
        <v>405000</v>
      </c>
    </row>
    <row r="111" spans="1:6" s="52" customFormat="1" x14ac:dyDescent="0.2">
      <c r="A111" s="41"/>
      <c r="B111" s="41"/>
      <c r="C111" s="41"/>
      <c r="D111" s="60" t="s">
        <v>212</v>
      </c>
      <c r="E111" s="60" t="s">
        <v>158</v>
      </c>
      <c r="F111" s="67">
        <v>410000</v>
      </c>
    </row>
    <row r="112" spans="1:6" s="52" customFormat="1" x14ac:dyDescent="0.2">
      <c r="A112" s="41"/>
      <c r="B112" s="41"/>
      <c r="C112" s="41"/>
      <c r="D112" s="60" t="s">
        <v>213</v>
      </c>
      <c r="E112" s="60" t="s">
        <v>158</v>
      </c>
      <c r="F112" s="67">
        <v>385900</v>
      </c>
    </row>
    <row r="113" spans="1:6" s="52" customFormat="1" x14ac:dyDescent="0.2">
      <c r="A113" s="41"/>
      <c r="B113" s="41"/>
      <c r="C113" s="41"/>
      <c r="D113" s="60" t="s">
        <v>214</v>
      </c>
      <c r="E113" s="60" t="s">
        <v>158</v>
      </c>
      <c r="F113" s="67">
        <v>925624</v>
      </c>
    </row>
    <row r="114" spans="1:6" s="52" customFormat="1" x14ac:dyDescent="0.2">
      <c r="A114" s="41"/>
      <c r="B114" s="41"/>
      <c r="C114" s="41"/>
      <c r="D114" s="60" t="s">
        <v>215</v>
      </c>
      <c r="E114" s="60" t="s">
        <v>158</v>
      </c>
      <c r="F114" s="67">
        <v>684844</v>
      </c>
    </row>
    <row r="115" spans="1:6" s="52" customFormat="1" x14ac:dyDescent="0.2">
      <c r="A115" s="41"/>
      <c r="B115" s="41"/>
      <c r="C115" s="41"/>
      <c r="D115" s="60" t="s">
        <v>216</v>
      </c>
      <c r="E115" s="60" t="s">
        <v>158</v>
      </c>
      <c r="F115" s="67">
        <v>917652</v>
      </c>
    </row>
    <row r="116" spans="1:6" s="52" customFormat="1" x14ac:dyDescent="0.2">
      <c r="A116" s="41"/>
      <c r="B116" s="41"/>
      <c r="C116" s="41"/>
      <c r="D116" s="60" t="s">
        <v>217</v>
      </c>
      <c r="E116" s="60" t="s">
        <v>158</v>
      </c>
      <c r="F116" s="67">
        <v>924596</v>
      </c>
    </row>
    <row r="117" spans="1:6" s="52" customFormat="1" x14ac:dyDescent="0.2">
      <c r="A117" s="41"/>
      <c r="B117" s="41"/>
      <c r="C117" s="41"/>
      <c r="D117" s="60" t="s">
        <v>218</v>
      </c>
      <c r="E117" s="60" t="s">
        <v>158</v>
      </c>
      <c r="F117" s="67">
        <v>898547</v>
      </c>
    </row>
    <row r="118" spans="1:6" s="52" customFormat="1" x14ac:dyDescent="0.2">
      <c r="A118" s="41"/>
      <c r="B118" s="41"/>
      <c r="C118" s="41"/>
      <c r="D118" s="60" t="s">
        <v>219</v>
      </c>
      <c r="E118" s="60" t="s">
        <v>158</v>
      </c>
      <c r="F118" s="67">
        <v>3227164</v>
      </c>
    </row>
    <row r="119" spans="1:6" s="52" customFormat="1" x14ac:dyDescent="0.2">
      <c r="A119" s="41"/>
      <c r="B119" s="41"/>
      <c r="C119" s="41"/>
      <c r="D119" s="60" t="s">
        <v>220</v>
      </c>
      <c r="E119" s="60" t="s">
        <v>158</v>
      </c>
      <c r="F119" s="67">
        <v>4066016</v>
      </c>
    </row>
    <row r="120" spans="1:6" s="52" customFormat="1" x14ac:dyDescent="0.2">
      <c r="A120" s="41"/>
      <c r="B120" s="41"/>
      <c r="C120" s="41"/>
      <c r="D120" s="60" t="s">
        <v>221</v>
      </c>
      <c r="E120" s="60" t="s">
        <v>158</v>
      </c>
      <c r="F120" s="67">
        <v>6625015</v>
      </c>
    </row>
    <row r="121" spans="1:6" s="52" customFormat="1" x14ac:dyDescent="0.2">
      <c r="A121" s="41"/>
      <c r="B121" s="41"/>
      <c r="C121" s="41"/>
      <c r="D121" s="60" t="s">
        <v>222</v>
      </c>
      <c r="E121" s="60" t="s">
        <v>158</v>
      </c>
      <c r="F121" s="67">
        <v>3713978</v>
      </c>
    </row>
    <row r="122" spans="1:6" s="52" customFormat="1" x14ac:dyDescent="0.2">
      <c r="A122" s="41"/>
      <c r="B122" s="41"/>
      <c r="C122" s="41"/>
      <c r="D122" s="60" t="s">
        <v>223</v>
      </c>
      <c r="E122" s="60" t="s">
        <v>158</v>
      </c>
      <c r="F122" s="67">
        <v>12479860</v>
      </c>
    </row>
    <row r="123" spans="1:6" s="52" customFormat="1" x14ac:dyDescent="0.2">
      <c r="A123" s="41"/>
      <c r="B123" s="41"/>
      <c r="C123" s="41"/>
      <c r="D123" s="60" t="s">
        <v>224</v>
      </c>
      <c r="E123" s="60" t="s">
        <v>158</v>
      </c>
      <c r="F123" s="67">
        <v>3807784</v>
      </c>
    </row>
    <row r="124" spans="1:6" s="52" customFormat="1" x14ac:dyDescent="0.2">
      <c r="A124" s="41"/>
      <c r="B124" s="41"/>
      <c r="C124" s="41"/>
      <c r="D124" s="60" t="s">
        <v>225</v>
      </c>
      <c r="E124" s="60" t="s">
        <v>158</v>
      </c>
      <c r="F124" s="67">
        <v>4019648</v>
      </c>
    </row>
    <row r="125" spans="1:6" s="52" customFormat="1" x14ac:dyDescent="0.2">
      <c r="A125" s="41"/>
      <c r="B125" s="41"/>
      <c r="C125" s="41"/>
      <c r="D125" s="60" t="s">
        <v>226</v>
      </c>
      <c r="E125" s="60" t="s">
        <v>158</v>
      </c>
      <c r="F125" s="67">
        <v>2154000</v>
      </c>
    </row>
    <row r="126" spans="1:6" s="52" customFormat="1" x14ac:dyDescent="0.2">
      <c r="A126" s="41"/>
      <c r="B126" s="41"/>
      <c r="C126" s="41"/>
      <c r="D126" s="60" t="s">
        <v>227</v>
      </c>
      <c r="E126" s="60" t="s">
        <v>158</v>
      </c>
      <c r="F126" s="67">
        <v>2870142</v>
      </c>
    </row>
    <row r="127" spans="1:6" s="52" customFormat="1" x14ac:dyDescent="0.2">
      <c r="A127" s="41"/>
      <c r="B127" s="41"/>
      <c r="C127" s="41"/>
      <c r="D127" s="60" t="s">
        <v>228</v>
      </c>
      <c r="E127" s="60" t="s">
        <v>158</v>
      </c>
      <c r="F127" s="67">
        <v>3421929</v>
      </c>
    </row>
    <row r="128" spans="1:6" s="52" customFormat="1" x14ac:dyDescent="0.2">
      <c r="A128" s="41"/>
      <c r="B128" s="41"/>
      <c r="C128" s="41"/>
      <c r="D128" s="60" t="s">
        <v>229</v>
      </c>
      <c r="E128" s="60" t="s">
        <v>158</v>
      </c>
      <c r="F128" s="67">
        <v>1801460</v>
      </c>
    </row>
    <row r="129" spans="1:6" s="52" customFormat="1" x14ac:dyDescent="0.2">
      <c r="A129" s="41"/>
      <c r="B129" s="41"/>
      <c r="C129" s="41"/>
      <c r="D129" s="60" t="s">
        <v>230</v>
      </c>
      <c r="E129" s="60" t="s">
        <v>158</v>
      </c>
      <c r="F129" s="67">
        <v>3166792</v>
      </c>
    </row>
    <row r="130" spans="1:6" s="52" customFormat="1" x14ac:dyDescent="0.2">
      <c r="A130" s="41"/>
      <c r="B130" s="41"/>
      <c r="C130" s="41"/>
      <c r="D130" s="60" t="s">
        <v>231</v>
      </c>
      <c r="E130" s="60" t="s">
        <v>158</v>
      </c>
      <c r="F130" s="67">
        <v>2133460</v>
      </c>
    </row>
    <row r="131" spans="1:6" s="52" customFormat="1" x14ac:dyDescent="0.2">
      <c r="A131" s="41"/>
      <c r="B131" s="41"/>
      <c r="C131" s="41"/>
      <c r="D131" s="60" t="s">
        <v>232</v>
      </c>
      <c r="E131" s="60" t="s">
        <v>158</v>
      </c>
      <c r="F131" s="67">
        <v>4488860</v>
      </c>
    </row>
    <row r="132" spans="1:6" s="52" customFormat="1" x14ac:dyDescent="0.2">
      <c r="A132" s="41"/>
      <c r="B132" s="41"/>
      <c r="C132" s="41"/>
      <c r="D132" s="60" t="s">
        <v>233</v>
      </c>
      <c r="E132" s="60" t="s">
        <v>158</v>
      </c>
      <c r="F132" s="67">
        <v>3631409</v>
      </c>
    </row>
    <row r="133" spans="1:6" s="52" customFormat="1" x14ac:dyDescent="0.2">
      <c r="A133" s="41"/>
      <c r="B133" s="41"/>
      <c r="C133" s="41"/>
      <c r="D133" s="60" t="s">
        <v>234</v>
      </c>
      <c r="E133" s="60" t="s">
        <v>158</v>
      </c>
      <c r="F133" s="67">
        <v>3026640</v>
      </c>
    </row>
    <row r="134" spans="1:6" s="52" customFormat="1" x14ac:dyDescent="0.2">
      <c r="A134" s="41"/>
      <c r="B134" s="41"/>
      <c r="C134" s="41"/>
      <c r="D134" s="60" t="s">
        <v>235</v>
      </c>
      <c r="E134" s="60" t="s">
        <v>158</v>
      </c>
      <c r="F134" s="67">
        <v>3238688</v>
      </c>
    </row>
    <row r="135" spans="1:6" s="52" customFormat="1" x14ac:dyDescent="0.2">
      <c r="A135" s="41"/>
      <c r="B135" s="41"/>
      <c r="C135" s="41"/>
      <c r="D135" s="60" t="s">
        <v>236</v>
      </c>
      <c r="E135" s="60" t="s">
        <v>158</v>
      </c>
      <c r="F135" s="67">
        <v>3740134</v>
      </c>
    </row>
    <row r="136" spans="1:6" s="52" customFormat="1" x14ac:dyDescent="0.2">
      <c r="A136" s="41"/>
      <c r="B136" s="41"/>
      <c r="C136" s="41"/>
      <c r="D136" s="60" t="s">
        <v>237</v>
      </c>
      <c r="E136" s="60" t="s">
        <v>158</v>
      </c>
      <c r="F136" s="67">
        <v>2554648</v>
      </c>
    </row>
    <row r="137" spans="1:6" s="52" customFormat="1" x14ac:dyDescent="0.2">
      <c r="A137" s="41"/>
      <c r="B137" s="41"/>
      <c r="C137" s="41"/>
      <c r="D137" s="60" t="s">
        <v>238</v>
      </c>
      <c r="E137" s="60" t="s">
        <v>158</v>
      </c>
      <c r="F137" s="67">
        <v>3682867</v>
      </c>
    </row>
    <row r="138" spans="1:6" s="52" customFormat="1" x14ac:dyDescent="0.2">
      <c r="A138" s="41"/>
      <c r="B138" s="41"/>
      <c r="C138" s="41"/>
      <c r="D138" s="60" t="s">
        <v>239</v>
      </c>
      <c r="E138" s="60" t="s">
        <v>158</v>
      </c>
      <c r="F138" s="67">
        <v>1962552</v>
      </c>
    </row>
    <row r="139" spans="1:6" s="52" customFormat="1" x14ac:dyDescent="0.2">
      <c r="A139" s="41"/>
      <c r="B139" s="41"/>
      <c r="C139" s="41"/>
      <c r="D139" s="60" t="s">
        <v>240</v>
      </c>
      <c r="E139" s="60" t="s">
        <v>158</v>
      </c>
      <c r="F139" s="67">
        <v>680000</v>
      </c>
    </row>
    <row r="140" spans="1:6" s="52" customFormat="1" x14ac:dyDescent="0.2">
      <c r="A140" s="41"/>
      <c r="B140" s="41"/>
      <c r="C140" s="41"/>
      <c r="D140" s="60" t="s">
        <v>241</v>
      </c>
      <c r="E140" s="60" t="s">
        <v>158</v>
      </c>
      <c r="F140" s="67">
        <v>1970700</v>
      </c>
    </row>
    <row r="141" spans="1:6" s="52" customFormat="1" x14ac:dyDescent="0.2">
      <c r="A141" s="41"/>
      <c r="B141" s="41"/>
      <c r="C141" s="41"/>
      <c r="D141" s="60" t="s">
        <v>140</v>
      </c>
      <c r="E141" s="60" t="s">
        <v>158</v>
      </c>
      <c r="F141" s="67">
        <v>5516600</v>
      </c>
    </row>
    <row r="142" spans="1:6" s="52" customFormat="1" x14ac:dyDescent="0.2">
      <c r="A142" s="41"/>
      <c r="B142" s="41"/>
      <c r="C142" s="41"/>
      <c r="D142" s="60"/>
      <c r="E142" s="60" t="s">
        <v>568</v>
      </c>
      <c r="F142" s="67">
        <v>1000000</v>
      </c>
    </row>
    <row r="143" spans="1:6" s="52" customFormat="1" x14ac:dyDescent="0.2">
      <c r="A143" s="41"/>
      <c r="B143" s="41"/>
      <c r="C143" s="41"/>
      <c r="D143" s="60"/>
      <c r="E143" s="60" t="s">
        <v>163</v>
      </c>
      <c r="F143" s="76">
        <v>1680000</v>
      </c>
    </row>
    <row r="144" spans="1:6" s="52" customFormat="1" x14ac:dyDescent="0.2">
      <c r="A144" s="41"/>
      <c r="B144" s="41"/>
      <c r="C144" s="41"/>
      <c r="D144" s="60"/>
      <c r="E144" s="60" t="s">
        <v>574</v>
      </c>
      <c r="F144" s="67">
        <v>300000</v>
      </c>
    </row>
    <row r="145" spans="1:8" s="52" customFormat="1" x14ac:dyDescent="0.2">
      <c r="A145" s="41"/>
      <c r="B145" s="41"/>
      <c r="C145" s="41"/>
      <c r="D145" s="60"/>
      <c r="E145" s="60" t="s">
        <v>575</v>
      </c>
      <c r="F145" s="67">
        <v>800000</v>
      </c>
    </row>
    <row r="146" spans="1:8" s="52" customFormat="1" x14ac:dyDescent="0.2">
      <c r="A146" s="41"/>
      <c r="B146" s="41"/>
      <c r="C146" s="41"/>
      <c r="D146" s="60"/>
      <c r="E146" s="60" t="s">
        <v>576</v>
      </c>
      <c r="F146" s="67">
        <v>5000000</v>
      </c>
    </row>
    <row r="147" spans="1:8" s="52" customFormat="1" x14ac:dyDescent="0.2">
      <c r="A147" s="41"/>
      <c r="B147" s="41"/>
      <c r="C147" s="41"/>
      <c r="D147" s="60" t="s">
        <v>242</v>
      </c>
      <c r="E147" s="60" t="s">
        <v>158</v>
      </c>
      <c r="F147" s="67">
        <v>25150000</v>
      </c>
    </row>
    <row r="148" spans="1:8" s="52" customFormat="1" x14ac:dyDescent="0.2">
      <c r="A148" s="41"/>
      <c r="B148" s="41"/>
      <c r="C148" s="41"/>
      <c r="D148" s="60" t="s">
        <v>243</v>
      </c>
      <c r="E148" s="60" t="s">
        <v>158</v>
      </c>
      <c r="F148" s="67">
        <v>19467000</v>
      </c>
    </row>
    <row r="149" spans="1:8" s="52" customFormat="1" x14ac:dyDescent="0.2">
      <c r="A149" s="41"/>
      <c r="B149" s="41"/>
      <c r="C149" s="41"/>
      <c r="D149" s="60" t="s">
        <v>244</v>
      </c>
      <c r="E149" s="60" t="s">
        <v>158</v>
      </c>
      <c r="F149" s="67">
        <v>4600000</v>
      </c>
    </row>
    <row r="150" spans="1:8" s="52" customFormat="1" x14ac:dyDescent="0.2">
      <c r="A150" s="41"/>
      <c r="B150" s="41"/>
      <c r="C150" s="41"/>
      <c r="D150" s="62" t="s">
        <v>245</v>
      </c>
      <c r="E150" s="62"/>
      <c r="F150" s="63">
        <f>SUM(F81:F149)</f>
        <v>327514600</v>
      </c>
      <c r="G150" s="206"/>
    </row>
    <row r="151" spans="1:8" s="52" customFormat="1" x14ac:dyDescent="0.2">
      <c r="A151" s="41"/>
      <c r="B151" s="41"/>
      <c r="C151" s="41"/>
      <c r="D151" s="50"/>
      <c r="E151" s="50"/>
      <c r="F151" s="55"/>
      <c r="G151" s="206"/>
    </row>
    <row r="152" spans="1:8" s="52" customFormat="1" x14ac:dyDescent="0.2">
      <c r="A152" s="41"/>
      <c r="B152" s="41"/>
      <c r="C152" s="41"/>
      <c r="D152" s="50"/>
      <c r="E152" s="50" t="s">
        <v>158</v>
      </c>
      <c r="F152" s="55">
        <f>SUM(F76+F77+F78+F81+F82+F83+F84+F85+F86+F87+F88+F89+F90+F91+F92+F93+F94+F95+F96+F97+F98+F99+F100+F101+F102+F103+F104+F105+F106+F107+F108+F109+F110+F111+F112+F113+F114+F115+F116+F117+F118+F119+F120+F121+F122+F123+F124+F125+F126+F127+F128+F129+F130+F131+F132+F133+F134+F135+F136+F137+F138+F139+F140+F141+F142+F144+F145+F146+F147+F148+F149)</f>
        <v>359230500</v>
      </c>
    </row>
    <row r="153" spans="1:8" s="52" customFormat="1" x14ac:dyDescent="0.2">
      <c r="A153" s="41"/>
      <c r="B153" s="41"/>
      <c r="C153" s="41"/>
      <c r="D153" s="50"/>
      <c r="E153" s="50" t="s">
        <v>163</v>
      </c>
      <c r="F153" s="55">
        <f>SUM(F143)</f>
        <v>1680000</v>
      </c>
      <c r="G153" s="206"/>
    </row>
    <row r="154" spans="1:8" s="52" customFormat="1" ht="13.5" thickBot="1" x14ac:dyDescent="0.25">
      <c r="A154" s="56"/>
      <c r="B154" s="56"/>
      <c r="C154" s="56"/>
      <c r="D154" s="57"/>
      <c r="E154" s="57" t="s">
        <v>246</v>
      </c>
      <c r="F154" s="58">
        <f>SUM(F79+F150)</f>
        <v>360910500</v>
      </c>
      <c r="G154" s="206"/>
      <c r="H154" s="206"/>
    </row>
    <row r="155" spans="1:8" s="52" customFormat="1" ht="13.5" thickTop="1" x14ac:dyDescent="0.2">
      <c r="A155" s="41"/>
      <c r="B155" s="41"/>
      <c r="C155" s="41"/>
      <c r="D155" s="50"/>
      <c r="E155" s="50"/>
      <c r="F155" s="55"/>
    </row>
    <row r="156" spans="1:8" s="52" customFormat="1" x14ac:dyDescent="0.2">
      <c r="A156" s="72" t="s">
        <v>247</v>
      </c>
      <c r="B156" s="41"/>
      <c r="C156" s="41"/>
      <c r="D156" s="60" t="s">
        <v>150</v>
      </c>
      <c r="E156" s="60" t="s">
        <v>158</v>
      </c>
      <c r="F156" s="67">
        <v>161274900</v>
      </c>
    </row>
    <row r="157" spans="1:8" s="52" customFormat="1" x14ac:dyDescent="0.2">
      <c r="A157" s="41"/>
      <c r="B157" s="41"/>
      <c r="C157" s="41"/>
      <c r="D157" s="60" t="s">
        <v>151</v>
      </c>
      <c r="E157" s="60" t="s">
        <v>158</v>
      </c>
      <c r="F157" s="67">
        <v>1980000</v>
      </c>
    </row>
    <row r="158" spans="1:8" s="52" customFormat="1" x14ac:dyDescent="0.2">
      <c r="A158" s="41"/>
      <c r="B158" s="41"/>
      <c r="C158" s="41"/>
      <c r="D158" s="60" t="s">
        <v>152</v>
      </c>
      <c r="E158" s="60" t="s">
        <v>158</v>
      </c>
      <c r="F158" s="67">
        <v>2911500</v>
      </c>
    </row>
    <row r="159" spans="1:8" s="52" customFormat="1" x14ac:dyDescent="0.2">
      <c r="A159" s="41"/>
      <c r="B159" s="41"/>
      <c r="C159" s="41"/>
      <c r="D159" s="60" t="s">
        <v>153</v>
      </c>
      <c r="E159" s="60" t="s">
        <v>158</v>
      </c>
      <c r="F159" s="67">
        <v>26945000</v>
      </c>
    </row>
    <row r="160" spans="1:8" s="52" customFormat="1" x14ac:dyDescent="0.2">
      <c r="A160" s="41"/>
      <c r="B160" s="41"/>
      <c r="C160" s="41"/>
      <c r="D160" s="60"/>
      <c r="E160" s="60" t="s">
        <v>163</v>
      </c>
      <c r="F160" s="76">
        <v>900000</v>
      </c>
    </row>
    <row r="161" spans="1:7" s="52" customFormat="1" x14ac:dyDescent="0.2">
      <c r="A161" s="41"/>
      <c r="B161" s="41"/>
      <c r="C161" s="41"/>
      <c r="D161" s="51" t="s">
        <v>248</v>
      </c>
      <c r="E161" s="61"/>
      <c r="F161" s="53">
        <f>SUM(F156:F160)</f>
        <v>194011400</v>
      </c>
    </row>
    <row r="162" spans="1:7" s="52" customFormat="1" x14ac:dyDescent="0.2">
      <c r="A162" s="41"/>
      <c r="B162" s="49"/>
      <c r="C162" s="49"/>
      <c r="D162" s="43"/>
      <c r="E162" s="43"/>
      <c r="F162" s="44"/>
      <c r="G162" s="46"/>
    </row>
    <row r="163" spans="1:7" s="46" customFormat="1" x14ac:dyDescent="0.2">
      <c r="A163" s="8"/>
      <c r="B163" s="8"/>
      <c r="C163" s="8"/>
      <c r="D163" s="54" t="s">
        <v>141</v>
      </c>
      <c r="E163" s="60" t="s">
        <v>158</v>
      </c>
      <c r="F163" s="67">
        <v>25000</v>
      </c>
      <c r="G163" s="47"/>
    </row>
    <row r="164" spans="1:7" s="47" customFormat="1" x14ac:dyDescent="0.2">
      <c r="A164" s="49"/>
      <c r="B164" s="49"/>
      <c r="C164" s="49"/>
      <c r="D164" s="51" t="s">
        <v>249</v>
      </c>
      <c r="E164" s="61"/>
      <c r="F164" s="53">
        <f>SUM(F163:F163)</f>
        <v>25000</v>
      </c>
    </row>
    <row r="165" spans="1:7" s="47" customFormat="1" x14ac:dyDescent="0.2">
      <c r="A165" s="49"/>
      <c r="B165" s="49"/>
      <c r="C165" s="49"/>
      <c r="D165" s="50"/>
      <c r="E165" s="60"/>
      <c r="F165" s="55"/>
    </row>
    <row r="166" spans="1:7" s="47" customFormat="1" x14ac:dyDescent="0.2">
      <c r="A166" s="49"/>
      <c r="B166" s="49"/>
      <c r="C166" s="49"/>
      <c r="D166" s="54" t="s">
        <v>250</v>
      </c>
      <c r="E166" s="60" t="s">
        <v>158</v>
      </c>
      <c r="F166" s="67">
        <v>285000</v>
      </c>
    </row>
    <row r="167" spans="1:7" s="47" customFormat="1" x14ac:dyDescent="0.2">
      <c r="A167" s="49"/>
      <c r="B167" s="49"/>
      <c r="C167" s="49"/>
      <c r="D167" s="51" t="s">
        <v>251</v>
      </c>
      <c r="E167" s="61"/>
      <c r="F167" s="53">
        <f>SUM(F166:F166)</f>
        <v>285000</v>
      </c>
    </row>
    <row r="168" spans="1:7" s="47" customFormat="1" x14ac:dyDescent="0.2">
      <c r="A168" s="49"/>
      <c r="B168" s="49"/>
      <c r="C168" s="49"/>
      <c r="D168" s="50"/>
      <c r="E168" s="60"/>
      <c r="F168" s="55"/>
      <c r="G168" s="49"/>
    </row>
    <row r="169" spans="1:7" s="49" customFormat="1" x14ac:dyDescent="0.2">
      <c r="D169" s="54" t="s">
        <v>252</v>
      </c>
      <c r="E169" s="60" t="s">
        <v>158</v>
      </c>
      <c r="F169" s="67">
        <v>86000</v>
      </c>
    </row>
    <row r="170" spans="1:7" s="49" customFormat="1" x14ac:dyDescent="0.2">
      <c r="D170" s="51" t="s">
        <v>253</v>
      </c>
      <c r="E170" s="61"/>
      <c r="F170" s="53">
        <f>SUM(F169:F169)</f>
        <v>86000</v>
      </c>
    </row>
    <row r="171" spans="1:7" s="49" customFormat="1" x14ac:dyDescent="0.2">
      <c r="D171" s="50"/>
      <c r="E171" s="60"/>
      <c r="F171" s="55"/>
      <c r="G171" s="47"/>
    </row>
    <row r="172" spans="1:7" s="47" customFormat="1" x14ac:dyDescent="0.2">
      <c r="A172" s="49"/>
      <c r="B172" s="49"/>
      <c r="C172" s="49"/>
      <c r="D172" s="54" t="s">
        <v>154</v>
      </c>
      <c r="E172" s="60" t="s">
        <v>158</v>
      </c>
      <c r="F172" s="67">
        <v>65000</v>
      </c>
      <c r="G172" s="49"/>
    </row>
    <row r="173" spans="1:7" s="49" customFormat="1" x14ac:dyDescent="0.2">
      <c r="D173" s="54" t="s">
        <v>155</v>
      </c>
      <c r="E173" s="60" t="s">
        <v>158</v>
      </c>
      <c r="F173" s="67">
        <v>68000</v>
      </c>
      <c r="G173" s="47"/>
    </row>
    <row r="174" spans="1:7" s="47" customFormat="1" x14ac:dyDescent="0.2">
      <c r="A174" s="49"/>
      <c r="B174" s="49"/>
      <c r="C174" s="49"/>
      <c r="D174" s="54" t="s">
        <v>254</v>
      </c>
      <c r="E174" s="78" t="s">
        <v>158</v>
      </c>
      <c r="F174" s="70">
        <v>18000</v>
      </c>
    </row>
    <row r="175" spans="1:7" s="47" customFormat="1" x14ac:dyDescent="0.2">
      <c r="A175"/>
      <c r="B175"/>
      <c r="C175"/>
      <c r="D175" s="51" t="s">
        <v>255</v>
      </c>
      <c r="E175" s="51"/>
      <c r="F175" s="53">
        <f>SUM(F172:F174)</f>
        <v>151000</v>
      </c>
      <c r="G175" s="49"/>
    </row>
    <row r="176" spans="1:7" s="49" customFormat="1" x14ac:dyDescent="0.2">
      <c r="A176"/>
      <c r="B176"/>
      <c r="C176"/>
      <c r="D176" s="50"/>
      <c r="E176" s="50"/>
      <c r="F176" s="55"/>
    </row>
    <row r="177" spans="1:8" s="49" customFormat="1" x14ac:dyDescent="0.2">
      <c r="A177"/>
      <c r="B177"/>
      <c r="C177"/>
      <c r="D177" s="54" t="s">
        <v>256</v>
      </c>
      <c r="E177" s="60" t="s">
        <v>158</v>
      </c>
      <c r="F177" s="67">
        <v>200000</v>
      </c>
    </row>
    <row r="178" spans="1:8" s="49" customFormat="1" x14ac:dyDescent="0.2">
      <c r="A178"/>
      <c r="B178"/>
      <c r="C178"/>
      <c r="D178" s="51" t="s">
        <v>257</v>
      </c>
      <c r="E178" s="61"/>
      <c r="F178" s="53">
        <f>SUM(F177:F177)</f>
        <v>200000</v>
      </c>
    </row>
    <row r="179" spans="1:8" s="49" customFormat="1" x14ac:dyDescent="0.2">
      <c r="A179"/>
      <c r="B179"/>
      <c r="C179"/>
      <c r="D179" s="50"/>
      <c r="E179" s="50"/>
      <c r="F179" s="55"/>
    </row>
    <row r="180" spans="1:8" s="49" customFormat="1" x14ac:dyDescent="0.2">
      <c r="A180"/>
      <c r="B180"/>
      <c r="C180"/>
      <c r="D180" s="54" t="s">
        <v>258</v>
      </c>
      <c r="E180" s="60" t="s">
        <v>158</v>
      </c>
      <c r="F180" s="67">
        <v>42020000</v>
      </c>
    </row>
    <row r="181" spans="1:8" s="49" customFormat="1" x14ac:dyDescent="0.2">
      <c r="A181"/>
      <c r="B181"/>
      <c r="C181"/>
      <c r="D181" s="51" t="s">
        <v>259</v>
      </c>
      <c r="E181" s="61"/>
      <c r="F181" s="53">
        <f>SUM(F180:F180)</f>
        <v>42020000</v>
      </c>
    </row>
    <row r="182" spans="1:8" s="49" customFormat="1" x14ac:dyDescent="0.2">
      <c r="A182"/>
      <c r="B182"/>
      <c r="C182"/>
      <c r="D182" s="50"/>
      <c r="E182" s="50"/>
      <c r="F182" s="55"/>
    </row>
    <row r="183" spans="1:8" s="49" customFormat="1" x14ac:dyDescent="0.2">
      <c r="A183"/>
      <c r="B183"/>
      <c r="C183"/>
      <c r="D183" s="50"/>
      <c r="E183" s="50" t="s">
        <v>158</v>
      </c>
      <c r="F183" s="55">
        <f>SUM(F156+F157+F158+F159+F163+F166+F169+F172+F173+F174+F177+F180)</f>
        <v>235878400</v>
      </c>
    </row>
    <row r="184" spans="1:8" s="49" customFormat="1" x14ac:dyDescent="0.2">
      <c r="A184"/>
      <c r="B184"/>
      <c r="C184"/>
      <c r="D184" s="50"/>
      <c r="E184" s="50" t="s">
        <v>163</v>
      </c>
      <c r="F184" s="55">
        <f>SUM(F160)</f>
        <v>900000</v>
      </c>
      <c r="G184" s="88"/>
    </row>
    <row r="185" spans="1:8" s="49" customFormat="1" ht="13.5" thickBot="1" x14ac:dyDescent="0.25">
      <c r="A185" s="56"/>
      <c r="B185" s="56"/>
      <c r="C185" s="56"/>
      <c r="D185" s="57"/>
      <c r="E185" s="57" t="s">
        <v>260</v>
      </c>
      <c r="F185" s="58">
        <f>SUM(F183:F184)</f>
        <v>236778400</v>
      </c>
      <c r="G185" s="88"/>
      <c r="H185" s="88"/>
    </row>
    <row r="186" spans="1:8" s="49" customFormat="1" ht="13.5" thickTop="1" x14ac:dyDescent="0.2">
      <c r="A186"/>
      <c r="B186"/>
      <c r="C186" s="8"/>
      <c r="D186" s="50"/>
      <c r="E186" s="50"/>
      <c r="F186" s="55"/>
    </row>
    <row r="187" spans="1:8" s="49" customFormat="1" x14ac:dyDescent="0.2">
      <c r="A187"/>
      <c r="B187"/>
      <c r="C187"/>
      <c r="D187" s="50"/>
      <c r="E187" s="50"/>
      <c r="F187" s="55"/>
      <c r="G187" s="147"/>
    </row>
    <row r="188" spans="1:8" s="49" customFormat="1" x14ac:dyDescent="0.2">
      <c r="D188" s="50"/>
      <c r="E188" s="50" t="s">
        <v>158</v>
      </c>
      <c r="F188" s="55">
        <f>SUM(F21+F38+F57+F72+F152+F183)</f>
        <v>1415762278</v>
      </c>
    </row>
    <row r="189" spans="1:8" s="49" customFormat="1" x14ac:dyDescent="0.2">
      <c r="D189" s="50"/>
      <c r="E189" s="50" t="s">
        <v>163</v>
      </c>
      <c r="F189" s="55">
        <f>SUM(F22+F39+F58+F73+F153+F184)</f>
        <v>42099000</v>
      </c>
    </row>
    <row r="190" spans="1:8" s="49" customFormat="1" ht="13.5" thickBot="1" x14ac:dyDescent="0.25">
      <c r="D190" s="73"/>
      <c r="E190" s="73" t="s">
        <v>261</v>
      </c>
      <c r="F190" s="74">
        <f>SUM(F188+F189)</f>
        <v>1457861278</v>
      </c>
      <c r="G190" s="147"/>
      <c r="H190" s="147"/>
    </row>
    <row r="191" spans="1:8" s="49" customFormat="1" ht="13.5" thickTop="1" x14ac:dyDescent="0.2">
      <c r="D191" s="50"/>
      <c r="E191" s="50"/>
      <c r="F191" s="55"/>
      <c r="G191"/>
    </row>
  </sheetData>
  <mergeCells count="5">
    <mergeCell ref="A76:C79"/>
    <mergeCell ref="A4:C4"/>
    <mergeCell ref="A25:C28"/>
    <mergeCell ref="A42:C47"/>
    <mergeCell ref="A61:C65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Normal="100" workbookViewId="0">
      <selection activeCell="G1" sqref="G1"/>
    </sheetView>
  </sheetViews>
  <sheetFormatPr defaultRowHeight="12.75" x14ac:dyDescent="0.2"/>
  <cols>
    <col min="1" max="1" width="4.85546875" bestFit="1" customWidth="1"/>
    <col min="2" max="2" width="5" bestFit="1" customWidth="1"/>
    <col min="3" max="3" width="12" bestFit="1" customWidth="1"/>
    <col min="4" max="4" width="51.7109375" customWidth="1"/>
    <col min="5" max="5" width="29.28515625" customWidth="1"/>
    <col min="6" max="6" width="22.85546875" bestFit="1" customWidth="1"/>
    <col min="7" max="7" width="13.140625" bestFit="1" customWidth="1"/>
  </cols>
  <sheetData>
    <row r="1" spans="1:8" s="153" customFormat="1" ht="24.6" customHeight="1" x14ac:dyDescent="0.35">
      <c r="D1" s="156" t="s">
        <v>105</v>
      </c>
      <c r="E1" s="157"/>
      <c r="F1" s="190">
        <f>SUM(F4-F8)</f>
        <v>-73438722</v>
      </c>
      <c r="G1" s="210" t="s">
        <v>554</v>
      </c>
    </row>
    <row r="2" spans="1:8" ht="13.5" thickBot="1" x14ac:dyDescent="0.25">
      <c r="D2" s="1"/>
      <c r="E2" s="1"/>
      <c r="F2" s="1"/>
    </row>
    <row r="3" spans="1:8" ht="44.45" customHeight="1" thickBot="1" x14ac:dyDescent="0.25">
      <c r="D3" s="5" t="s">
        <v>0</v>
      </c>
      <c r="E3" s="5" t="s">
        <v>1</v>
      </c>
      <c r="F3" s="5" t="s">
        <v>6</v>
      </c>
      <c r="G3" s="5" t="s">
        <v>106</v>
      </c>
    </row>
    <row r="4" spans="1:8" ht="21.75" customHeight="1" x14ac:dyDescent="0.3">
      <c r="A4" s="38"/>
      <c r="B4" s="38"/>
      <c r="C4" s="38"/>
      <c r="D4" s="11" t="s">
        <v>7</v>
      </c>
      <c r="E4" s="9"/>
      <c r="F4" s="14">
        <f>SUM(G6)</f>
        <v>52000000</v>
      </c>
      <c r="G4" s="10"/>
      <c r="H4" s="32"/>
    </row>
    <row r="5" spans="1:8" ht="14.25" customHeight="1" x14ac:dyDescent="0.3">
      <c r="A5" s="38" t="s">
        <v>12</v>
      </c>
      <c r="B5" s="38" t="s">
        <v>13</v>
      </c>
      <c r="C5" s="38" t="s">
        <v>14</v>
      </c>
      <c r="D5" s="34"/>
      <c r="E5" s="35"/>
      <c r="F5" s="36"/>
      <c r="G5" s="37"/>
    </row>
    <row r="6" spans="1:8" x14ac:dyDescent="0.2">
      <c r="A6" s="25">
        <v>0</v>
      </c>
      <c r="B6" s="25">
        <v>8115</v>
      </c>
      <c r="C6" s="25">
        <v>19501000000</v>
      </c>
      <c r="D6" s="26" t="s">
        <v>108</v>
      </c>
      <c r="E6" s="26" t="s">
        <v>11</v>
      </c>
      <c r="F6" s="27"/>
      <c r="G6" s="33">
        <v>52000000</v>
      </c>
    </row>
    <row r="8" spans="1:8" ht="20.25" x14ac:dyDescent="0.3">
      <c r="A8" s="38"/>
      <c r="B8" s="38"/>
      <c r="C8" s="38"/>
      <c r="D8" s="11" t="s">
        <v>539</v>
      </c>
      <c r="E8" s="9"/>
      <c r="F8" s="14">
        <f>SUM(F12+F9)</f>
        <v>125438722</v>
      </c>
      <c r="G8" s="10"/>
      <c r="H8" s="8"/>
    </row>
    <row r="9" spans="1:8" ht="15" x14ac:dyDescent="0.2">
      <c r="A9" s="23" t="s">
        <v>12</v>
      </c>
      <c r="B9" s="23" t="s">
        <v>13</v>
      </c>
      <c r="C9" s="23" t="s">
        <v>14</v>
      </c>
      <c r="D9" s="12" t="s">
        <v>9</v>
      </c>
      <c r="E9" s="12"/>
      <c r="F9" s="39">
        <f>SUM(G10)</f>
        <v>70000000</v>
      </c>
      <c r="G9" s="12"/>
    </row>
    <row r="10" spans="1:8" x14ac:dyDescent="0.2">
      <c r="A10" s="25">
        <v>0</v>
      </c>
      <c r="B10" s="25">
        <v>8128</v>
      </c>
      <c r="C10" s="25">
        <v>19503000000</v>
      </c>
      <c r="D10" s="25" t="s">
        <v>99</v>
      </c>
      <c r="E10" s="26" t="s">
        <v>11</v>
      </c>
      <c r="F10" s="29">
        <v>0</v>
      </c>
      <c r="G10" s="31">
        <v>70000000</v>
      </c>
      <c r="H10" s="18"/>
    </row>
    <row r="11" spans="1:8" x14ac:dyDescent="0.2">
      <c r="A11" s="38"/>
      <c r="B11" s="38"/>
      <c r="C11" s="38"/>
      <c r="D11" s="13"/>
      <c r="E11" s="15"/>
      <c r="F11" s="16"/>
      <c r="G11" s="17"/>
      <c r="H11" s="18"/>
    </row>
    <row r="12" spans="1:8" ht="15" x14ac:dyDescent="0.2">
      <c r="A12" s="24" t="s">
        <v>12</v>
      </c>
      <c r="B12" s="24" t="s">
        <v>13</v>
      </c>
      <c r="C12" s="24" t="s">
        <v>14</v>
      </c>
      <c r="D12" s="12" t="s">
        <v>10</v>
      </c>
      <c r="E12" s="12"/>
      <c r="F12" s="39">
        <f>SUM(G13:G15)</f>
        <v>55438722</v>
      </c>
      <c r="G12" s="12"/>
    </row>
    <row r="13" spans="1:8" x14ac:dyDescent="0.2">
      <c r="A13" s="25">
        <v>0</v>
      </c>
      <c r="B13" s="25">
        <v>8114</v>
      </c>
      <c r="C13" s="25">
        <v>19504000000</v>
      </c>
      <c r="D13" s="25" t="s">
        <v>100</v>
      </c>
      <c r="E13" s="26" t="s">
        <v>11</v>
      </c>
      <c r="F13" s="29">
        <v>0</v>
      </c>
      <c r="G13" s="30">
        <v>24378722</v>
      </c>
      <c r="H13" s="18"/>
    </row>
    <row r="14" spans="1:8" x14ac:dyDescent="0.2">
      <c r="A14" s="25">
        <v>0</v>
      </c>
      <c r="B14" s="25">
        <v>8114</v>
      </c>
      <c r="C14" s="25">
        <v>19519000000</v>
      </c>
      <c r="D14" s="25" t="s">
        <v>101</v>
      </c>
      <c r="E14" s="26" t="s">
        <v>11</v>
      </c>
      <c r="F14" s="29"/>
      <c r="G14" s="30">
        <v>30000000</v>
      </c>
      <c r="H14" s="18"/>
    </row>
    <row r="15" spans="1:8" x14ac:dyDescent="0.2">
      <c r="A15" s="25">
        <v>0</v>
      </c>
      <c r="B15" s="25">
        <v>8124</v>
      </c>
      <c r="C15" s="25">
        <v>19502000000</v>
      </c>
      <c r="D15" s="25" t="s">
        <v>102</v>
      </c>
      <c r="E15" s="26" t="s">
        <v>11</v>
      </c>
      <c r="F15" s="29">
        <v>0</v>
      </c>
      <c r="G15" s="30">
        <v>1060000</v>
      </c>
    </row>
  </sheetData>
  <pageMargins left="0.7" right="0.7" top="0.78740157499999996" bottom="0.78740157499999996" header="0.3" footer="0.3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tabSelected="1" zoomScaleNormal="100" workbookViewId="0">
      <selection activeCell="I1" sqref="I1"/>
    </sheetView>
  </sheetViews>
  <sheetFormatPr defaultRowHeight="12.75" x14ac:dyDescent="0.2"/>
  <cols>
    <col min="1" max="1" width="12.7109375" customWidth="1"/>
    <col min="2" max="2" width="4" bestFit="1" customWidth="1"/>
    <col min="3" max="3" width="5" bestFit="1" customWidth="1"/>
    <col min="4" max="4" width="11" bestFit="1" customWidth="1"/>
    <col min="5" max="5" width="14" customWidth="1"/>
    <col min="6" max="6" width="44.42578125" customWidth="1"/>
    <col min="7" max="7" width="17.7109375" customWidth="1"/>
    <col min="8" max="8" width="14.42578125" bestFit="1" customWidth="1"/>
    <col min="9" max="9" width="19.85546875" bestFit="1" customWidth="1"/>
  </cols>
  <sheetData>
    <row r="1" spans="1:9" x14ac:dyDescent="0.2">
      <c r="A1" s="81"/>
      <c r="B1" s="82"/>
      <c r="C1" s="83"/>
      <c r="D1" s="83"/>
      <c r="E1" s="83"/>
      <c r="F1" s="83"/>
      <c r="G1" s="83"/>
      <c r="H1" s="83"/>
      <c r="I1" s="211" t="s">
        <v>560</v>
      </c>
    </row>
    <row r="2" spans="1:9" s="52" customFormat="1" ht="20.25" x14ac:dyDescent="0.2">
      <c r="A2" s="184" t="s">
        <v>262</v>
      </c>
      <c r="B2" s="185"/>
      <c r="C2" s="186"/>
      <c r="D2" s="186"/>
      <c r="E2" s="186"/>
      <c r="F2" s="186"/>
      <c r="G2" s="188"/>
      <c r="H2" s="188"/>
      <c r="I2" s="189"/>
    </row>
    <row r="3" spans="1:9" ht="12.75" customHeight="1" x14ac:dyDescent="0.2">
      <c r="A3" s="52"/>
      <c r="B3" s="49"/>
      <c r="C3" s="84"/>
      <c r="D3" s="84"/>
      <c r="E3" s="84"/>
      <c r="F3" s="84"/>
      <c r="G3" s="84"/>
      <c r="H3" s="84"/>
      <c r="I3" s="85"/>
    </row>
    <row r="4" spans="1:9" ht="15.75" x14ac:dyDescent="0.25">
      <c r="A4" s="49"/>
      <c r="B4" s="49"/>
      <c r="C4" s="86"/>
      <c r="D4" s="86"/>
      <c r="E4" s="86"/>
      <c r="F4" s="137"/>
      <c r="G4" s="136" t="s">
        <v>529</v>
      </c>
      <c r="H4" s="134"/>
      <c r="I4" s="135">
        <f>SUM(I85-I7)</f>
        <v>6000000</v>
      </c>
    </row>
    <row r="5" spans="1:9" ht="21.75" customHeight="1" x14ac:dyDescent="0.2">
      <c r="A5" s="49"/>
      <c r="B5" s="49"/>
      <c r="C5" s="187"/>
      <c r="D5" s="86"/>
      <c r="E5" s="86"/>
      <c r="F5" s="86"/>
      <c r="G5" s="86"/>
      <c r="H5" s="87"/>
      <c r="I5" s="88"/>
    </row>
    <row r="6" spans="1:9" ht="25.5" x14ac:dyDescent="0.2">
      <c r="A6" s="89" t="s">
        <v>263</v>
      </c>
      <c r="B6" s="89" t="s">
        <v>264</v>
      </c>
      <c r="C6" s="90" t="s">
        <v>265</v>
      </c>
      <c r="D6" s="90" t="s">
        <v>266</v>
      </c>
      <c r="E6" s="90" t="s">
        <v>14</v>
      </c>
      <c r="F6" s="90" t="s">
        <v>267</v>
      </c>
      <c r="G6" s="91" t="s">
        <v>268</v>
      </c>
      <c r="H6" s="91" t="s">
        <v>269</v>
      </c>
      <c r="I6" s="92" t="s">
        <v>270</v>
      </c>
    </row>
    <row r="7" spans="1:9" ht="18" x14ac:dyDescent="0.25">
      <c r="A7" s="93" t="s">
        <v>271</v>
      </c>
      <c r="B7" s="94"/>
      <c r="C7" s="95"/>
      <c r="D7" s="95"/>
      <c r="E7" s="95"/>
      <c r="F7" s="96"/>
      <c r="G7" s="96"/>
      <c r="H7" s="96"/>
      <c r="I7" s="97">
        <f>SUM(I8+I29+I39+I66+I74)</f>
        <v>64632500</v>
      </c>
    </row>
    <row r="8" spans="1:9" ht="15" x14ac:dyDescent="0.2">
      <c r="A8" s="98"/>
      <c r="B8" s="98"/>
      <c r="C8" s="99"/>
      <c r="D8" s="99"/>
      <c r="E8" s="99"/>
      <c r="F8" s="100" t="s">
        <v>272</v>
      </c>
      <c r="G8" s="101"/>
      <c r="H8" s="101"/>
      <c r="I8" s="138">
        <f>SUM(I9+I14)</f>
        <v>5808000</v>
      </c>
    </row>
    <row r="9" spans="1:9" x14ac:dyDescent="0.2">
      <c r="A9" s="102"/>
      <c r="B9" s="102"/>
      <c r="C9" s="103"/>
      <c r="D9" s="103"/>
      <c r="E9" s="103"/>
      <c r="F9" s="90" t="s">
        <v>150</v>
      </c>
      <c r="G9" s="139">
        <f>SUM(G10:G13)</f>
        <v>5372000</v>
      </c>
      <c r="H9" s="139">
        <f>SUM(H10:H13)</f>
        <v>5372000</v>
      </c>
      <c r="I9" s="139">
        <f>SUM(I10:I13)</f>
        <v>5508000</v>
      </c>
    </row>
    <row r="10" spans="1:9" x14ac:dyDescent="0.2">
      <c r="A10" s="104" t="s">
        <v>273</v>
      </c>
      <c r="B10" s="104" t="s">
        <v>274</v>
      </c>
      <c r="C10" s="105" t="s">
        <v>275</v>
      </c>
      <c r="D10" s="105" t="s">
        <v>276</v>
      </c>
      <c r="E10" s="105" t="s">
        <v>277</v>
      </c>
      <c r="F10" s="105" t="s">
        <v>278</v>
      </c>
      <c r="G10" s="140">
        <v>292000</v>
      </c>
      <c r="H10" s="140">
        <v>292000</v>
      </c>
      <c r="I10" s="140">
        <v>292000</v>
      </c>
    </row>
    <row r="11" spans="1:9" x14ac:dyDescent="0.2">
      <c r="A11" s="104" t="s">
        <v>273</v>
      </c>
      <c r="B11" s="104" t="s">
        <v>279</v>
      </c>
      <c r="C11" s="105" t="s">
        <v>275</v>
      </c>
      <c r="D11" s="105" t="s">
        <v>276</v>
      </c>
      <c r="E11" s="129" t="s">
        <v>528</v>
      </c>
      <c r="F11" s="105" t="s">
        <v>280</v>
      </c>
      <c r="G11" s="140">
        <v>3790000</v>
      </c>
      <c r="H11" s="140">
        <v>3790000</v>
      </c>
      <c r="I11" s="140">
        <v>3893000</v>
      </c>
    </row>
    <row r="12" spans="1:9" x14ac:dyDescent="0.2">
      <c r="A12" s="104" t="s">
        <v>273</v>
      </c>
      <c r="B12" s="104" t="s">
        <v>281</v>
      </c>
      <c r="C12" s="105" t="s">
        <v>275</v>
      </c>
      <c r="D12" s="105" t="s">
        <v>276</v>
      </c>
      <c r="E12" s="105" t="s">
        <v>282</v>
      </c>
      <c r="F12" s="105" t="s">
        <v>283</v>
      </c>
      <c r="G12" s="140">
        <v>948000</v>
      </c>
      <c r="H12" s="140">
        <v>948000</v>
      </c>
      <c r="I12" s="140">
        <v>973000</v>
      </c>
    </row>
    <row r="13" spans="1:9" x14ac:dyDescent="0.2">
      <c r="A13" s="104" t="s">
        <v>273</v>
      </c>
      <c r="B13" s="104" t="s">
        <v>281</v>
      </c>
      <c r="C13" s="105" t="s">
        <v>284</v>
      </c>
      <c r="D13" s="105" t="s">
        <v>276</v>
      </c>
      <c r="E13" s="105" t="s">
        <v>285</v>
      </c>
      <c r="F13" s="105" t="s">
        <v>286</v>
      </c>
      <c r="G13" s="140">
        <v>342000</v>
      </c>
      <c r="H13" s="140">
        <v>342000</v>
      </c>
      <c r="I13" s="140">
        <v>350000</v>
      </c>
    </row>
    <row r="14" spans="1:9" x14ac:dyDescent="0.2">
      <c r="A14" s="102"/>
      <c r="B14" s="102"/>
      <c r="C14" s="103"/>
      <c r="D14" s="103"/>
      <c r="E14" s="103"/>
      <c r="F14" s="90" t="s">
        <v>153</v>
      </c>
      <c r="G14" s="139">
        <f>SUM(G15:G27)</f>
        <v>300000</v>
      </c>
      <c r="H14" s="139">
        <f>SUM(H15:H27)</f>
        <v>300000</v>
      </c>
      <c r="I14" s="139">
        <f>SUM(I15:I27)</f>
        <v>300000</v>
      </c>
    </row>
    <row r="15" spans="1:9" x14ac:dyDescent="0.2">
      <c r="A15" s="104" t="s">
        <v>287</v>
      </c>
      <c r="B15" s="104" t="s">
        <v>288</v>
      </c>
      <c r="C15" s="105" t="s">
        <v>275</v>
      </c>
      <c r="D15" s="105" t="s">
        <v>276</v>
      </c>
      <c r="E15" s="105" t="s">
        <v>289</v>
      </c>
      <c r="F15" s="105" t="s">
        <v>290</v>
      </c>
      <c r="G15" s="140">
        <v>40000</v>
      </c>
      <c r="H15" s="140">
        <v>40000</v>
      </c>
      <c r="I15" s="140">
        <v>40000</v>
      </c>
    </row>
    <row r="16" spans="1:9" x14ac:dyDescent="0.2">
      <c r="A16" s="104" t="s">
        <v>287</v>
      </c>
      <c r="B16" s="104" t="s">
        <v>288</v>
      </c>
      <c r="C16" s="105" t="s">
        <v>275</v>
      </c>
      <c r="D16" s="105" t="s">
        <v>276</v>
      </c>
      <c r="E16" s="105" t="s">
        <v>291</v>
      </c>
      <c r="F16" s="105" t="s">
        <v>292</v>
      </c>
      <c r="G16" s="140">
        <v>5000</v>
      </c>
      <c r="H16" s="140">
        <v>5000</v>
      </c>
      <c r="I16" s="140">
        <v>5000</v>
      </c>
    </row>
    <row r="17" spans="1:9" x14ac:dyDescent="0.2">
      <c r="A17" s="104" t="s">
        <v>287</v>
      </c>
      <c r="B17" s="104" t="s">
        <v>293</v>
      </c>
      <c r="C17" s="105" t="s">
        <v>275</v>
      </c>
      <c r="D17" s="105" t="s">
        <v>276</v>
      </c>
      <c r="E17" s="105" t="s">
        <v>294</v>
      </c>
      <c r="F17" s="105" t="s">
        <v>295</v>
      </c>
      <c r="G17" s="140">
        <v>5000</v>
      </c>
      <c r="H17" s="140">
        <v>5000</v>
      </c>
      <c r="I17" s="140">
        <v>5000</v>
      </c>
    </row>
    <row r="18" spans="1:9" x14ac:dyDescent="0.2">
      <c r="A18" s="104" t="s">
        <v>287</v>
      </c>
      <c r="B18" s="104" t="s">
        <v>293</v>
      </c>
      <c r="C18" s="105" t="s">
        <v>284</v>
      </c>
      <c r="D18" s="105" t="s">
        <v>276</v>
      </c>
      <c r="E18" s="105" t="s">
        <v>296</v>
      </c>
      <c r="F18" s="105" t="s">
        <v>297</v>
      </c>
      <c r="G18" s="140">
        <v>30000</v>
      </c>
      <c r="H18" s="140">
        <v>30000</v>
      </c>
      <c r="I18" s="140">
        <v>30000</v>
      </c>
    </row>
    <row r="19" spans="1:9" x14ac:dyDescent="0.2">
      <c r="A19" s="104" t="s">
        <v>287</v>
      </c>
      <c r="B19" s="104" t="s">
        <v>293</v>
      </c>
      <c r="C19" s="105" t="s">
        <v>298</v>
      </c>
      <c r="D19" s="105" t="s">
        <v>276</v>
      </c>
      <c r="E19" s="105" t="s">
        <v>299</v>
      </c>
      <c r="F19" s="105" t="s">
        <v>300</v>
      </c>
      <c r="G19" s="140">
        <v>1000</v>
      </c>
      <c r="H19" s="140">
        <v>1000</v>
      </c>
      <c r="I19" s="140">
        <v>1000</v>
      </c>
    </row>
    <row r="20" spans="1:9" x14ac:dyDescent="0.2">
      <c r="A20" s="104" t="s">
        <v>287</v>
      </c>
      <c r="B20" s="104" t="s">
        <v>301</v>
      </c>
      <c r="C20" s="105" t="s">
        <v>275</v>
      </c>
      <c r="D20" s="105" t="s">
        <v>276</v>
      </c>
      <c r="E20" s="105" t="s">
        <v>302</v>
      </c>
      <c r="F20" s="105" t="s">
        <v>303</v>
      </c>
      <c r="G20" s="140">
        <v>5000</v>
      </c>
      <c r="H20" s="140">
        <v>5000</v>
      </c>
      <c r="I20" s="140">
        <v>5000</v>
      </c>
    </row>
    <row r="21" spans="1:9" x14ac:dyDescent="0.2">
      <c r="A21" s="104" t="s">
        <v>287</v>
      </c>
      <c r="B21" s="104" t="s">
        <v>304</v>
      </c>
      <c r="C21" s="105" t="s">
        <v>275</v>
      </c>
      <c r="D21" s="105" t="s">
        <v>276</v>
      </c>
      <c r="E21" s="105" t="s">
        <v>305</v>
      </c>
      <c r="F21" s="105" t="s">
        <v>306</v>
      </c>
      <c r="G21" s="140">
        <v>22000</v>
      </c>
      <c r="H21" s="140">
        <v>22000</v>
      </c>
      <c r="I21" s="140">
        <v>22000</v>
      </c>
    </row>
    <row r="22" spans="1:9" x14ac:dyDescent="0.2">
      <c r="A22" s="104" t="s">
        <v>287</v>
      </c>
      <c r="B22" s="104" t="s">
        <v>304</v>
      </c>
      <c r="C22" s="105" t="s">
        <v>275</v>
      </c>
      <c r="D22" s="105" t="s">
        <v>276</v>
      </c>
      <c r="E22" s="105" t="s">
        <v>307</v>
      </c>
      <c r="F22" s="105" t="s">
        <v>308</v>
      </c>
      <c r="G22" s="140">
        <v>4000</v>
      </c>
      <c r="H22" s="140">
        <v>4000</v>
      </c>
      <c r="I22" s="140">
        <v>4000</v>
      </c>
    </row>
    <row r="23" spans="1:9" x14ac:dyDescent="0.2">
      <c r="A23" s="104" t="s">
        <v>287</v>
      </c>
      <c r="B23" s="104" t="s">
        <v>274</v>
      </c>
      <c r="C23" s="105" t="s">
        <v>275</v>
      </c>
      <c r="D23" s="105" t="s">
        <v>276</v>
      </c>
      <c r="E23" s="105" t="s">
        <v>309</v>
      </c>
      <c r="F23" s="105" t="s">
        <v>310</v>
      </c>
      <c r="G23" s="140">
        <v>15000</v>
      </c>
      <c r="H23" s="140">
        <v>15000</v>
      </c>
      <c r="I23" s="140">
        <v>15000</v>
      </c>
    </row>
    <row r="24" spans="1:9" x14ac:dyDescent="0.2">
      <c r="A24" s="104" t="s">
        <v>287</v>
      </c>
      <c r="B24" s="104" t="s">
        <v>274</v>
      </c>
      <c r="C24" s="105" t="s">
        <v>275</v>
      </c>
      <c r="D24" s="105" t="s">
        <v>276</v>
      </c>
      <c r="E24" s="105" t="s">
        <v>311</v>
      </c>
      <c r="F24" s="105" t="s">
        <v>312</v>
      </c>
      <c r="G24" s="140">
        <v>63000</v>
      </c>
      <c r="H24" s="140">
        <v>63000</v>
      </c>
      <c r="I24" s="140">
        <v>63000</v>
      </c>
    </row>
    <row r="25" spans="1:9" x14ac:dyDescent="0.2">
      <c r="A25" s="104" t="s">
        <v>287</v>
      </c>
      <c r="B25" s="104" t="s">
        <v>274</v>
      </c>
      <c r="C25" s="105" t="s">
        <v>275</v>
      </c>
      <c r="D25" s="105" t="s">
        <v>276</v>
      </c>
      <c r="E25" s="105" t="s">
        <v>313</v>
      </c>
      <c r="F25" s="105" t="s">
        <v>314</v>
      </c>
      <c r="G25" s="140">
        <v>10000</v>
      </c>
      <c r="H25" s="140">
        <v>10000</v>
      </c>
      <c r="I25" s="140">
        <v>10000</v>
      </c>
    </row>
    <row r="26" spans="1:9" x14ac:dyDescent="0.2">
      <c r="A26" s="104" t="s">
        <v>287</v>
      </c>
      <c r="B26" s="104" t="s">
        <v>274</v>
      </c>
      <c r="C26" s="105" t="s">
        <v>275</v>
      </c>
      <c r="D26" s="105" t="s">
        <v>276</v>
      </c>
      <c r="E26" s="105" t="s">
        <v>315</v>
      </c>
      <c r="F26" s="105" t="s">
        <v>316</v>
      </c>
      <c r="G26" s="140">
        <v>90000</v>
      </c>
      <c r="H26" s="140">
        <v>90000</v>
      </c>
      <c r="I26" s="140">
        <v>90000</v>
      </c>
    </row>
    <row r="27" spans="1:9" x14ac:dyDescent="0.2">
      <c r="A27" s="104" t="s">
        <v>287</v>
      </c>
      <c r="B27" s="104" t="s">
        <v>274</v>
      </c>
      <c r="C27" s="105" t="s">
        <v>275</v>
      </c>
      <c r="D27" s="105" t="s">
        <v>276</v>
      </c>
      <c r="E27" s="105" t="s">
        <v>317</v>
      </c>
      <c r="F27" s="105" t="s">
        <v>318</v>
      </c>
      <c r="G27" s="140">
        <v>10000</v>
      </c>
      <c r="H27" s="140">
        <v>10000</v>
      </c>
      <c r="I27" s="140">
        <v>10000</v>
      </c>
    </row>
    <row r="28" spans="1:9" x14ac:dyDescent="0.2">
      <c r="A28" s="226"/>
      <c r="B28" s="226"/>
      <c r="C28" s="226"/>
      <c r="D28" s="226"/>
      <c r="E28" s="226"/>
      <c r="F28" s="106"/>
      <c r="G28" s="148"/>
      <c r="H28" s="148"/>
      <c r="I28" s="141"/>
    </row>
    <row r="29" spans="1:9" ht="15" x14ac:dyDescent="0.2">
      <c r="A29" s="107"/>
      <c r="B29" s="107"/>
      <c r="C29" s="108"/>
      <c r="D29" s="108"/>
      <c r="E29" s="108"/>
      <c r="F29" s="12" t="s">
        <v>319</v>
      </c>
      <c r="G29" s="142"/>
      <c r="H29" s="142"/>
      <c r="I29" s="142">
        <f>SUM(I30+I33)</f>
        <v>520500</v>
      </c>
    </row>
    <row r="30" spans="1:9" x14ac:dyDescent="0.2">
      <c r="A30" s="109"/>
      <c r="B30" s="109"/>
      <c r="C30" s="110"/>
      <c r="D30" s="110"/>
      <c r="E30" s="110"/>
      <c r="F30" s="111" t="s">
        <v>166</v>
      </c>
      <c r="G30" s="143">
        <f>SUM(G31:G32)</f>
        <v>10100</v>
      </c>
      <c r="H30" s="143">
        <f>SUM(H31:H32)</f>
        <v>20100</v>
      </c>
      <c r="I30" s="143">
        <f>SUM(I31:I32)</f>
        <v>20500</v>
      </c>
    </row>
    <row r="31" spans="1:9" x14ac:dyDescent="0.2">
      <c r="A31" s="104" t="s">
        <v>320</v>
      </c>
      <c r="B31" s="104" t="s">
        <v>274</v>
      </c>
      <c r="C31" s="105" t="s">
        <v>275</v>
      </c>
      <c r="D31" s="105" t="s">
        <v>276</v>
      </c>
      <c r="E31" s="105" t="s">
        <v>321</v>
      </c>
      <c r="F31" s="105" t="s">
        <v>322</v>
      </c>
      <c r="G31" s="140">
        <v>100</v>
      </c>
      <c r="H31" s="140">
        <v>100</v>
      </c>
      <c r="I31" s="140">
        <v>500</v>
      </c>
    </row>
    <row r="32" spans="1:9" x14ac:dyDescent="0.2">
      <c r="A32" s="104" t="s">
        <v>320</v>
      </c>
      <c r="B32" s="104" t="s">
        <v>274</v>
      </c>
      <c r="C32" s="105" t="s">
        <v>275</v>
      </c>
      <c r="D32" s="105" t="s">
        <v>276</v>
      </c>
      <c r="E32" s="105" t="s">
        <v>323</v>
      </c>
      <c r="F32" s="105" t="s">
        <v>324</v>
      </c>
      <c r="G32" s="140">
        <v>10000</v>
      </c>
      <c r="H32" s="140">
        <v>20000</v>
      </c>
      <c r="I32" s="140">
        <v>20000</v>
      </c>
    </row>
    <row r="33" spans="1:9" x14ac:dyDescent="0.2">
      <c r="A33" s="225"/>
      <c r="B33" s="225"/>
      <c r="C33" s="225"/>
      <c r="D33" s="225"/>
      <c r="E33" s="225"/>
      <c r="F33" s="90" t="s">
        <v>167</v>
      </c>
      <c r="G33" s="139">
        <f>SUM(G34:G35)</f>
        <v>500000</v>
      </c>
      <c r="H33" s="139">
        <f>SUM(H34:H35)</f>
        <v>1485000</v>
      </c>
      <c r="I33" s="139">
        <f>SUM(I34:I35)</f>
        <v>500000</v>
      </c>
    </row>
    <row r="34" spans="1:9" x14ac:dyDescent="0.2">
      <c r="A34" s="104" t="s">
        <v>325</v>
      </c>
      <c r="B34" s="104" t="s">
        <v>274</v>
      </c>
      <c r="C34" s="105" t="s">
        <v>326</v>
      </c>
      <c r="D34" s="105" t="s">
        <v>276</v>
      </c>
      <c r="E34" s="105" t="s">
        <v>327</v>
      </c>
      <c r="F34" s="105" t="s">
        <v>328</v>
      </c>
      <c r="G34" s="140">
        <v>0</v>
      </c>
      <c r="H34" s="140">
        <v>145000</v>
      </c>
      <c r="I34" s="140">
        <v>100000</v>
      </c>
    </row>
    <row r="35" spans="1:9" x14ac:dyDescent="0.2">
      <c r="A35" s="104" t="s">
        <v>325</v>
      </c>
      <c r="B35" s="104" t="s">
        <v>329</v>
      </c>
      <c r="C35" s="105" t="s">
        <v>275</v>
      </c>
      <c r="D35" s="105" t="s">
        <v>276</v>
      </c>
      <c r="E35" s="105" t="s">
        <v>330</v>
      </c>
      <c r="F35" s="105" t="s">
        <v>331</v>
      </c>
      <c r="G35" s="140">
        <v>500000</v>
      </c>
      <c r="H35" s="140">
        <v>1340000</v>
      </c>
      <c r="I35" s="140">
        <v>400000</v>
      </c>
    </row>
    <row r="36" spans="1:9" s="49" customFormat="1" x14ac:dyDescent="0.2">
      <c r="A36" s="112"/>
      <c r="B36" s="112"/>
      <c r="C36" s="113"/>
      <c r="D36" s="113"/>
      <c r="E36" s="113"/>
      <c r="F36" s="113"/>
      <c r="G36" s="144"/>
      <c r="H36" s="144"/>
      <c r="I36" s="144"/>
    </row>
    <row r="37" spans="1:9" s="49" customFormat="1" x14ac:dyDescent="0.2">
      <c r="A37" s="112"/>
      <c r="B37" s="112"/>
      <c r="C37" s="113"/>
      <c r="D37" s="113"/>
      <c r="E37" s="113"/>
      <c r="F37" s="113"/>
      <c r="G37" s="144"/>
      <c r="H37" s="144"/>
      <c r="I37" s="144"/>
    </row>
    <row r="38" spans="1:9" x14ac:dyDescent="0.2">
      <c r="A38" s="112"/>
      <c r="B38" s="112"/>
      <c r="C38" s="113"/>
      <c r="D38" s="113"/>
      <c r="E38" s="113"/>
      <c r="F38" s="114"/>
      <c r="G38" s="144"/>
      <c r="H38" s="144"/>
      <c r="I38" s="144"/>
    </row>
    <row r="39" spans="1:9" ht="15" x14ac:dyDescent="0.2">
      <c r="A39" s="98"/>
      <c r="B39" s="98"/>
      <c r="C39" s="99"/>
      <c r="D39" s="99"/>
      <c r="E39" s="99"/>
      <c r="F39" s="100" t="s">
        <v>332</v>
      </c>
      <c r="G39" s="138"/>
      <c r="H39" s="138"/>
      <c r="I39" s="138">
        <f>SUM(I40+I44)</f>
        <v>10844000</v>
      </c>
    </row>
    <row r="40" spans="1:9" x14ac:dyDescent="0.2">
      <c r="A40" s="118"/>
      <c r="B40" s="118"/>
      <c r="C40" s="119"/>
      <c r="D40" s="119"/>
      <c r="E40" s="119"/>
      <c r="F40" s="90" t="s">
        <v>114</v>
      </c>
      <c r="G40" s="139">
        <f>SUM(G41:G43)</f>
        <v>1600000</v>
      </c>
      <c r="H40" s="139">
        <f>SUM(H41:H43)</f>
        <v>1550000</v>
      </c>
      <c r="I40" s="139">
        <f>SUM(I41:I43)</f>
        <v>1550000</v>
      </c>
    </row>
    <row r="41" spans="1:9" x14ac:dyDescent="0.2">
      <c r="A41" s="104" t="s">
        <v>333</v>
      </c>
      <c r="B41" s="104" t="s">
        <v>274</v>
      </c>
      <c r="C41" s="105" t="s">
        <v>275</v>
      </c>
      <c r="D41" s="105" t="s">
        <v>276</v>
      </c>
      <c r="E41" s="105" t="s">
        <v>334</v>
      </c>
      <c r="F41" s="105" t="s">
        <v>335</v>
      </c>
      <c r="G41" s="140">
        <v>300000</v>
      </c>
      <c r="H41" s="140">
        <v>300000</v>
      </c>
      <c r="I41" s="140">
        <v>300000</v>
      </c>
    </row>
    <row r="42" spans="1:9" x14ac:dyDescent="0.2">
      <c r="A42" s="104" t="s">
        <v>333</v>
      </c>
      <c r="B42" s="104" t="s">
        <v>274</v>
      </c>
      <c r="C42" s="105" t="s">
        <v>275</v>
      </c>
      <c r="D42" s="105" t="s">
        <v>276</v>
      </c>
      <c r="E42" s="105" t="s">
        <v>336</v>
      </c>
      <c r="F42" s="105" t="s">
        <v>337</v>
      </c>
      <c r="G42" s="140">
        <v>300000</v>
      </c>
      <c r="H42" s="140">
        <v>300000</v>
      </c>
      <c r="I42" s="140">
        <v>300000</v>
      </c>
    </row>
    <row r="43" spans="1:9" x14ac:dyDescent="0.2">
      <c r="A43" s="104" t="s">
        <v>333</v>
      </c>
      <c r="B43" s="104" t="s">
        <v>274</v>
      </c>
      <c r="C43" s="105" t="s">
        <v>275</v>
      </c>
      <c r="D43" s="105" t="s">
        <v>276</v>
      </c>
      <c r="E43" s="105" t="s">
        <v>338</v>
      </c>
      <c r="F43" s="105" t="s">
        <v>339</v>
      </c>
      <c r="G43" s="140">
        <v>1000000</v>
      </c>
      <c r="H43" s="140">
        <v>950000</v>
      </c>
      <c r="I43" s="140">
        <v>950000</v>
      </c>
    </row>
    <row r="44" spans="1:9" x14ac:dyDescent="0.2">
      <c r="A44" s="225"/>
      <c r="B44" s="225"/>
      <c r="C44" s="225"/>
      <c r="D44" s="225"/>
      <c r="E44" s="225"/>
      <c r="F44" s="90" t="s">
        <v>115</v>
      </c>
      <c r="G44" s="139"/>
      <c r="H44" s="139"/>
      <c r="I44" s="139">
        <f>SUM(I45:I64)</f>
        <v>9294000</v>
      </c>
    </row>
    <row r="45" spans="1:9" x14ac:dyDescent="0.2">
      <c r="A45" s="104" t="s">
        <v>340</v>
      </c>
      <c r="B45" s="104" t="s">
        <v>288</v>
      </c>
      <c r="C45" s="105" t="s">
        <v>284</v>
      </c>
      <c r="D45" s="105" t="s">
        <v>276</v>
      </c>
      <c r="E45" s="105" t="s">
        <v>341</v>
      </c>
      <c r="F45" s="105" t="s">
        <v>342</v>
      </c>
      <c r="G45" s="140">
        <v>0</v>
      </c>
      <c r="H45" s="140">
        <v>30000</v>
      </c>
      <c r="I45" s="140">
        <v>80000</v>
      </c>
    </row>
    <row r="46" spans="1:9" x14ac:dyDescent="0.2">
      <c r="A46" s="104" t="s">
        <v>340</v>
      </c>
      <c r="B46" s="104" t="s">
        <v>288</v>
      </c>
      <c r="C46" s="105" t="s">
        <v>298</v>
      </c>
      <c r="D46" s="105" t="s">
        <v>276</v>
      </c>
      <c r="E46" s="105" t="s">
        <v>343</v>
      </c>
      <c r="F46" s="105" t="s">
        <v>344</v>
      </c>
      <c r="G46" s="140">
        <v>0</v>
      </c>
      <c r="H46" s="140">
        <v>20000</v>
      </c>
      <c r="I46" s="140">
        <v>40000</v>
      </c>
    </row>
    <row r="47" spans="1:9" x14ac:dyDescent="0.2">
      <c r="A47" s="104" t="s">
        <v>340</v>
      </c>
      <c r="B47" s="104" t="s">
        <v>288</v>
      </c>
      <c r="C47" s="105" t="s">
        <v>345</v>
      </c>
      <c r="D47" s="105" t="s">
        <v>276</v>
      </c>
      <c r="E47" s="105" t="s">
        <v>346</v>
      </c>
      <c r="F47" s="105" t="s">
        <v>347</v>
      </c>
      <c r="G47" s="140">
        <v>0</v>
      </c>
      <c r="H47" s="140">
        <v>105000</v>
      </c>
      <c r="I47" s="140">
        <v>350000</v>
      </c>
    </row>
    <row r="48" spans="1:9" x14ac:dyDescent="0.2">
      <c r="A48" s="104" t="s">
        <v>340</v>
      </c>
      <c r="B48" s="104" t="s">
        <v>288</v>
      </c>
      <c r="C48" s="105" t="s">
        <v>348</v>
      </c>
      <c r="D48" s="105" t="s">
        <v>276</v>
      </c>
      <c r="E48" s="105" t="s">
        <v>349</v>
      </c>
      <c r="F48" s="105" t="s">
        <v>350</v>
      </c>
      <c r="G48" s="140">
        <v>0</v>
      </c>
      <c r="H48" s="140">
        <v>50000</v>
      </c>
      <c r="I48" s="140">
        <v>74000</v>
      </c>
    </row>
    <row r="49" spans="1:9" x14ac:dyDescent="0.2">
      <c r="A49" s="104" t="s">
        <v>340</v>
      </c>
      <c r="B49" s="104" t="s">
        <v>288</v>
      </c>
      <c r="C49" s="105" t="s">
        <v>351</v>
      </c>
      <c r="D49" s="105" t="s">
        <v>276</v>
      </c>
      <c r="E49" s="105" t="s">
        <v>352</v>
      </c>
      <c r="F49" s="105" t="s">
        <v>353</v>
      </c>
      <c r="G49" s="140">
        <v>0</v>
      </c>
      <c r="H49" s="140">
        <v>10000</v>
      </c>
      <c r="I49" s="140">
        <v>20000</v>
      </c>
    </row>
    <row r="50" spans="1:9" x14ac:dyDescent="0.2">
      <c r="A50" s="104" t="s">
        <v>340</v>
      </c>
      <c r="B50" s="104" t="s">
        <v>288</v>
      </c>
      <c r="C50" s="105" t="s">
        <v>354</v>
      </c>
      <c r="D50" s="105" t="s">
        <v>276</v>
      </c>
      <c r="E50" s="105" t="s">
        <v>355</v>
      </c>
      <c r="F50" s="105" t="s">
        <v>356</v>
      </c>
      <c r="G50" s="140">
        <v>0</v>
      </c>
      <c r="H50" s="140">
        <v>10000</v>
      </c>
      <c r="I50" s="140">
        <v>15000</v>
      </c>
    </row>
    <row r="51" spans="1:9" x14ac:dyDescent="0.2">
      <c r="A51" s="104" t="s">
        <v>340</v>
      </c>
      <c r="B51" s="104" t="s">
        <v>293</v>
      </c>
      <c r="C51" s="105" t="s">
        <v>357</v>
      </c>
      <c r="D51" s="105" t="s">
        <v>276</v>
      </c>
      <c r="E51" s="105" t="s">
        <v>358</v>
      </c>
      <c r="F51" s="105" t="s">
        <v>359</v>
      </c>
      <c r="G51" s="140">
        <v>0</v>
      </c>
      <c r="H51" s="140">
        <v>50000</v>
      </c>
      <c r="I51" s="140">
        <v>100000</v>
      </c>
    </row>
    <row r="52" spans="1:9" x14ac:dyDescent="0.2">
      <c r="A52" s="104" t="s">
        <v>340</v>
      </c>
      <c r="B52" s="104" t="s">
        <v>304</v>
      </c>
      <c r="C52" s="105" t="s">
        <v>284</v>
      </c>
      <c r="D52" s="105" t="s">
        <v>276</v>
      </c>
      <c r="E52" s="105" t="s">
        <v>360</v>
      </c>
      <c r="F52" s="105" t="s">
        <v>361</v>
      </c>
      <c r="G52" s="140">
        <v>0</v>
      </c>
      <c r="H52" s="140">
        <v>1650000</v>
      </c>
      <c r="I52" s="140">
        <v>2000000</v>
      </c>
    </row>
    <row r="53" spans="1:9" x14ac:dyDescent="0.2">
      <c r="A53" s="104" t="s">
        <v>340</v>
      </c>
      <c r="B53" s="104" t="s">
        <v>304</v>
      </c>
      <c r="C53" s="105" t="s">
        <v>362</v>
      </c>
      <c r="D53" s="105" t="s">
        <v>276</v>
      </c>
      <c r="E53" s="105" t="s">
        <v>363</v>
      </c>
      <c r="F53" s="105" t="s">
        <v>364</v>
      </c>
      <c r="G53" s="140">
        <v>0</v>
      </c>
      <c r="H53" s="140">
        <v>5000</v>
      </c>
      <c r="I53" s="140">
        <v>10000</v>
      </c>
    </row>
    <row r="54" spans="1:9" x14ac:dyDescent="0.2">
      <c r="A54" s="104" t="s">
        <v>340</v>
      </c>
      <c r="B54" s="104" t="s">
        <v>304</v>
      </c>
      <c r="C54" s="105" t="s">
        <v>298</v>
      </c>
      <c r="D54" s="105" t="s">
        <v>276</v>
      </c>
      <c r="E54" s="105" t="s">
        <v>365</v>
      </c>
      <c r="F54" s="105" t="s">
        <v>366</v>
      </c>
      <c r="G54" s="140">
        <v>0</v>
      </c>
      <c r="H54" s="140">
        <v>220000</v>
      </c>
      <c r="I54" s="140">
        <v>250000</v>
      </c>
    </row>
    <row r="55" spans="1:9" x14ac:dyDescent="0.2">
      <c r="A55" s="104" t="s">
        <v>340</v>
      </c>
      <c r="B55" s="104" t="s">
        <v>304</v>
      </c>
      <c r="C55" s="105" t="s">
        <v>354</v>
      </c>
      <c r="D55" s="105" t="s">
        <v>276</v>
      </c>
      <c r="E55" s="105" t="s">
        <v>367</v>
      </c>
      <c r="F55" s="105" t="s">
        <v>368</v>
      </c>
      <c r="G55" s="140">
        <v>0</v>
      </c>
      <c r="H55" s="140">
        <v>1392343</v>
      </c>
      <c r="I55" s="140">
        <v>2000000</v>
      </c>
    </row>
    <row r="56" spans="1:9" x14ac:dyDescent="0.2">
      <c r="A56" s="104" t="s">
        <v>340</v>
      </c>
      <c r="B56" s="104" t="s">
        <v>304</v>
      </c>
      <c r="C56" s="105" t="s">
        <v>369</v>
      </c>
      <c r="D56" s="105" t="s">
        <v>276</v>
      </c>
      <c r="E56" s="105" t="s">
        <v>370</v>
      </c>
      <c r="F56" s="105" t="s">
        <v>371</v>
      </c>
      <c r="G56" s="140">
        <v>0</v>
      </c>
      <c r="H56" s="140">
        <v>100000</v>
      </c>
      <c r="I56" s="140">
        <v>200000</v>
      </c>
    </row>
    <row r="57" spans="1:9" x14ac:dyDescent="0.2">
      <c r="A57" s="104" t="s">
        <v>340</v>
      </c>
      <c r="B57" s="104" t="s">
        <v>304</v>
      </c>
      <c r="C57" s="105" t="s">
        <v>357</v>
      </c>
      <c r="D57" s="105" t="s">
        <v>276</v>
      </c>
      <c r="E57" s="105" t="s">
        <v>372</v>
      </c>
      <c r="F57" s="105" t="s">
        <v>373</v>
      </c>
      <c r="G57" s="140">
        <v>0</v>
      </c>
      <c r="H57" s="140">
        <v>765000</v>
      </c>
      <c r="I57" s="140">
        <v>2000000</v>
      </c>
    </row>
    <row r="58" spans="1:9" x14ac:dyDescent="0.2">
      <c r="A58" s="104" t="s">
        <v>340</v>
      </c>
      <c r="B58" s="104" t="s">
        <v>304</v>
      </c>
      <c r="C58" s="105" t="s">
        <v>374</v>
      </c>
      <c r="D58" s="105" t="s">
        <v>276</v>
      </c>
      <c r="E58" s="105" t="s">
        <v>375</v>
      </c>
      <c r="F58" s="105" t="s">
        <v>376</v>
      </c>
      <c r="G58" s="140">
        <v>0</v>
      </c>
      <c r="H58" s="140">
        <v>900000</v>
      </c>
      <c r="I58" s="140">
        <v>900000</v>
      </c>
    </row>
    <row r="59" spans="1:9" x14ac:dyDescent="0.2">
      <c r="A59" s="104" t="s">
        <v>340</v>
      </c>
      <c r="B59" s="104" t="s">
        <v>304</v>
      </c>
      <c r="C59" s="105" t="s">
        <v>377</v>
      </c>
      <c r="D59" s="105" t="s">
        <v>276</v>
      </c>
      <c r="E59" s="105" t="s">
        <v>378</v>
      </c>
      <c r="F59" s="105" t="s">
        <v>379</v>
      </c>
      <c r="G59" s="140">
        <v>0</v>
      </c>
      <c r="H59" s="140">
        <v>50000</v>
      </c>
      <c r="I59" s="140">
        <v>50000</v>
      </c>
    </row>
    <row r="60" spans="1:9" x14ac:dyDescent="0.2">
      <c r="A60" s="104" t="s">
        <v>340</v>
      </c>
      <c r="B60" s="104" t="s">
        <v>274</v>
      </c>
      <c r="C60" s="105" t="s">
        <v>284</v>
      </c>
      <c r="D60" s="105" t="s">
        <v>276</v>
      </c>
      <c r="E60" s="105" t="s">
        <v>380</v>
      </c>
      <c r="F60" s="105" t="s">
        <v>381</v>
      </c>
      <c r="G60" s="140">
        <v>0</v>
      </c>
      <c r="H60" s="140">
        <v>35000</v>
      </c>
      <c r="I60" s="140">
        <v>45000</v>
      </c>
    </row>
    <row r="61" spans="1:9" x14ac:dyDescent="0.2">
      <c r="A61" s="104" t="s">
        <v>340</v>
      </c>
      <c r="B61" s="104" t="s">
        <v>274</v>
      </c>
      <c r="C61" s="105" t="s">
        <v>374</v>
      </c>
      <c r="D61" s="105" t="s">
        <v>276</v>
      </c>
      <c r="E61" s="105" t="s">
        <v>382</v>
      </c>
      <c r="F61" s="105" t="s">
        <v>383</v>
      </c>
      <c r="G61" s="140">
        <v>0</v>
      </c>
      <c r="H61" s="140">
        <v>400000</v>
      </c>
      <c r="I61" s="140">
        <v>400000</v>
      </c>
    </row>
    <row r="62" spans="1:9" x14ac:dyDescent="0.2">
      <c r="A62" s="104" t="s">
        <v>340</v>
      </c>
      <c r="B62" s="104" t="s">
        <v>274</v>
      </c>
      <c r="C62" s="105" t="s">
        <v>384</v>
      </c>
      <c r="D62" s="105" t="s">
        <v>276</v>
      </c>
      <c r="E62" s="105" t="s">
        <v>385</v>
      </c>
      <c r="F62" s="105" t="s">
        <v>386</v>
      </c>
      <c r="G62" s="140">
        <v>0</v>
      </c>
      <c r="H62" s="140">
        <v>100000</v>
      </c>
      <c r="I62" s="140">
        <v>100000</v>
      </c>
    </row>
    <row r="63" spans="1:9" x14ac:dyDescent="0.2">
      <c r="A63" s="104" t="s">
        <v>340</v>
      </c>
      <c r="B63" s="104" t="s">
        <v>274</v>
      </c>
      <c r="C63" s="105" t="s">
        <v>387</v>
      </c>
      <c r="D63" s="105" t="s">
        <v>276</v>
      </c>
      <c r="E63" s="105" t="s">
        <v>388</v>
      </c>
      <c r="F63" s="105" t="s">
        <v>389</v>
      </c>
      <c r="G63" s="140">
        <v>0</v>
      </c>
      <c r="H63" s="140">
        <v>250000</v>
      </c>
      <c r="I63" s="140">
        <v>360000</v>
      </c>
    </row>
    <row r="64" spans="1:9" x14ac:dyDescent="0.2">
      <c r="A64" s="104" t="s">
        <v>340</v>
      </c>
      <c r="B64" s="104" t="s">
        <v>274</v>
      </c>
      <c r="C64" s="105" t="s">
        <v>390</v>
      </c>
      <c r="D64" s="105" t="s">
        <v>276</v>
      </c>
      <c r="E64" s="105" t="s">
        <v>391</v>
      </c>
      <c r="F64" s="105" t="s">
        <v>392</v>
      </c>
      <c r="G64" s="140">
        <v>0</v>
      </c>
      <c r="H64" s="140">
        <v>300000</v>
      </c>
      <c r="I64" s="140">
        <v>300000</v>
      </c>
    </row>
    <row r="65" spans="1:9" x14ac:dyDescent="0.2">
      <c r="A65" s="226"/>
      <c r="B65" s="226"/>
      <c r="C65" s="226"/>
      <c r="D65" s="226"/>
      <c r="E65" s="226"/>
      <c r="F65" s="106"/>
      <c r="G65" s="148"/>
      <c r="H65" s="148"/>
      <c r="I65" s="141"/>
    </row>
    <row r="66" spans="1:9" ht="15" x14ac:dyDescent="0.2">
      <c r="A66" s="120"/>
      <c r="B66" s="120"/>
      <c r="C66" s="121"/>
      <c r="D66" s="121"/>
      <c r="E66" s="121"/>
      <c r="F66" s="122" t="s">
        <v>530</v>
      </c>
      <c r="G66" s="145"/>
      <c r="H66" s="145"/>
      <c r="I66" s="145">
        <f>SUM(I67+I71)</f>
        <v>46550000</v>
      </c>
    </row>
    <row r="67" spans="1:9" x14ac:dyDescent="0.2">
      <c r="A67" s="118"/>
      <c r="B67" s="118"/>
      <c r="C67" s="119"/>
      <c r="D67" s="119"/>
      <c r="E67" s="119"/>
      <c r="F67" s="90" t="s">
        <v>181</v>
      </c>
      <c r="G67" s="146">
        <f>SUM(G68:G70)</f>
        <v>48702011</v>
      </c>
      <c r="H67" s="146">
        <f>SUM(H68:H70)</f>
        <v>48702011</v>
      </c>
      <c r="I67" s="146">
        <f>SUM(I68:I70)</f>
        <v>46200000</v>
      </c>
    </row>
    <row r="68" spans="1:9" x14ac:dyDescent="0.2">
      <c r="A68" s="104" t="s">
        <v>393</v>
      </c>
      <c r="B68" s="104" t="s">
        <v>293</v>
      </c>
      <c r="C68" s="105" t="s">
        <v>275</v>
      </c>
      <c r="D68" s="105" t="s">
        <v>276</v>
      </c>
      <c r="E68" s="105" t="s">
        <v>394</v>
      </c>
      <c r="F68" s="105" t="s">
        <v>395</v>
      </c>
      <c r="G68" s="140">
        <v>3000000</v>
      </c>
      <c r="H68" s="140">
        <v>3000000</v>
      </c>
      <c r="I68" s="140">
        <v>3000000</v>
      </c>
    </row>
    <row r="69" spans="1:9" x14ac:dyDescent="0.2">
      <c r="A69" s="104" t="s">
        <v>393</v>
      </c>
      <c r="B69" s="104" t="s">
        <v>293</v>
      </c>
      <c r="C69" s="105" t="s">
        <v>284</v>
      </c>
      <c r="D69" s="105" t="s">
        <v>276</v>
      </c>
      <c r="E69" s="105" t="s">
        <v>396</v>
      </c>
      <c r="F69" s="105" t="s">
        <v>397</v>
      </c>
      <c r="G69" s="140">
        <v>4500000</v>
      </c>
      <c r="H69" s="140">
        <v>4500000</v>
      </c>
      <c r="I69" s="140">
        <v>4200000</v>
      </c>
    </row>
    <row r="70" spans="1:9" x14ac:dyDescent="0.2">
      <c r="A70" s="104" t="s">
        <v>393</v>
      </c>
      <c r="B70" s="104" t="s">
        <v>274</v>
      </c>
      <c r="C70" s="105" t="s">
        <v>398</v>
      </c>
      <c r="D70" s="105" t="s">
        <v>276</v>
      </c>
      <c r="E70" s="105" t="s">
        <v>399</v>
      </c>
      <c r="F70" s="105" t="s">
        <v>400</v>
      </c>
      <c r="G70" s="140">
        <v>41202011</v>
      </c>
      <c r="H70" s="140">
        <v>41202011</v>
      </c>
      <c r="I70" s="140">
        <v>39000000</v>
      </c>
    </row>
    <row r="71" spans="1:9" x14ac:dyDescent="0.2">
      <c r="A71" s="225"/>
      <c r="B71" s="225"/>
      <c r="C71" s="225"/>
      <c r="D71" s="225"/>
      <c r="E71" s="225"/>
      <c r="F71" s="90" t="s">
        <v>183</v>
      </c>
      <c r="G71" s="146">
        <f>SUM(G72)</f>
        <v>0</v>
      </c>
      <c r="H71" s="146">
        <f>SUM(H72)</f>
        <v>350000</v>
      </c>
      <c r="I71" s="146">
        <f>SUM(I72)</f>
        <v>350000</v>
      </c>
    </row>
    <row r="72" spans="1:9" x14ac:dyDescent="0.2">
      <c r="A72" s="104" t="s">
        <v>401</v>
      </c>
      <c r="B72" s="104" t="s">
        <v>402</v>
      </c>
      <c r="C72" s="105" t="s">
        <v>403</v>
      </c>
      <c r="D72" s="105" t="s">
        <v>276</v>
      </c>
      <c r="E72" s="105" t="s">
        <v>404</v>
      </c>
      <c r="F72" s="105" t="s">
        <v>405</v>
      </c>
      <c r="G72" s="140">
        <v>0</v>
      </c>
      <c r="H72" s="140">
        <v>350000</v>
      </c>
      <c r="I72" s="140">
        <v>350000</v>
      </c>
    </row>
    <row r="73" spans="1:9" x14ac:dyDescent="0.2">
      <c r="A73" s="49"/>
      <c r="B73" s="49"/>
      <c r="C73" s="86"/>
      <c r="D73" s="86"/>
      <c r="E73" s="86"/>
      <c r="F73" s="86"/>
      <c r="G73" s="147"/>
      <c r="H73" s="147"/>
      <c r="I73" s="147"/>
    </row>
    <row r="74" spans="1:9" ht="15" x14ac:dyDescent="0.2">
      <c r="A74" s="98"/>
      <c r="B74" s="98"/>
      <c r="C74" s="99"/>
      <c r="D74" s="99"/>
      <c r="E74" s="99"/>
      <c r="F74" s="100" t="s">
        <v>531</v>
      </c>
      <c r="G74" s="138"/>
      <c r="H74" s="138"/>
      <c r="I74" s="138">
        <f>SUM(I75)</f>
        <v>910000</v>
      </c>
    </row>
    <row r="75" spans="1:9" x14ac:dyDescent="0.2">
      <c r="A75" s="118"/>
      <c r="B75" s="118"/>
      <c r="C75" s="119"/>
      <c r="D75" s="119"/>
      <c r="E75" s="119"/>
      <c r="F75" s="90" t="s">
        <v>140</v>
      </c>
      <c r="G75" s="146">
        <f>SUM(G76:G81)</f>
        <v>710000</v>
      </c>
      <c r="H75" s="146">
        <f>SUM(H76:H81)</f>
        <v>910000</v>
      </c>
      <c r="I75" s="146">
        <f>SUM(I76:I81)</f>
        <v>910000</v>
      </c>
    </row>
    <row r="76" spans="1:9" x14ac:dyDescent="0.2">
      <c r="A76" s="104" t="s">
        <v>406</v>
      </c>
      <c r="B76" s="104" t="s">
        <v>274</v>
      </c>
      <c r="C76" s="105" t="s">
        <v>298</v>
      </c>
      <c r="D76" s="105" t="s">
        <v>276</v>
      </c>
      <c r="E76" s="105" t="s">
        <v>407</v>
      </c>
      <c r="F76" s="105" t="s">
        <v>408</v>
      </c>
      <c r="G76" s="140">
        <v>30000</v>
      </c>
      <c r="H76" s="140">
        <v>230000</v>
      </c>
      <c r="I76" s="140">
        <v>230000</v>
      </c>
    </row>
    <row r="77" spans="1:9" x14ac:dyDescent="0.2">
      <c r="A77" s="104" t="s">
        <v>406</v>
      </c>
      <c r="B77" s="104" t="s">
        <v>274</v>
      </c>
      <c r="C77" s="105" t="s">
        <v>409</v>
      </c>
      <c r="D77" s="105" t="s">
        <v>276</v>
      </c>
      <c r="E77" s="105" t="s">
        <v>410</v>
      </c>
      <c r="F77" s="105" t="s">
        <v>411</v>
      </c>
      <c r="G77" s="140">
        <v>30000</v>
      </c>
      <c r="H77" s="140">
        <v>30000</v>
      </c>
      <c r="I77" s="140">
        <v>30000</v>
      </c>
    </row>
    <row r="78" spans="1:9" x14ac:dyDescent="0.2">
      <c r="A78" s="104" t="s">
        <v>406</v>
      </c>
      <c r="B78" s="104" t="s">
        <v>274</v>
      </c>
      <c r="C78" s="105" t="s">
        <v>354</v>
      </c>
      <c r="D78" s="105" t="s">
        <v>276</v>
      </c>
      <c r="E78" s="105" t="s">
        <v>412</v>
      </c>
      <c r="F78" s="105" t="s">
        <v>413</v>
      </c>
      <c r="G78" s="140">
        <v>20000</v>
      </c>
      <c r="H78" s="140">
        <v>20000</v>
      </c>
      <c r="I78" s="140">
        <v>20000</v>
      </c>
    </row>
    <row r="79" spans="1:9" x14ac:dyDescent="0.2">
      <c r="A79" s="104" t="s">
        <v>406</v>
      </c>
      <c r="B79" s="104" t="s">
        <v>274</v>
      </c>
      <c r="C79" s="105" t="s">
        <v>357</v>
      </c>
      <c r="D79" s="105" t="s">
        <v>276</v>
      </c>
      <c r="E79" s="105" t="s">
        <v>414</v>
      </c>
      <c r="F79" s="105" t="s">
        <v>415</v>
      </c>
      <c r="G79" s="140">
        <v>150000</v>
      </c>
      <c r="H79" s="140">
        <v>150000</v>
      </c>
      <c r="I79" s="140">
        <v>150000</v>
      </c>
    </row>
    <row r="80" spans="1:9" x14ac:dyDescent="0.2">
      <c r="A80" s="104" t="s">
        <v>406</v>
      </c>
      <c r="B80" s="104" t="s">
        <v>274</v>
      </c>
      <c r="C80" s="105" t="s">
        <v>416</v>
      </c>
      <c r="D80" s="105" t="s">
        <v>276</v>
      </c>
      <c r="E80" s="105" t="s">
        <v>417</v>
      </c>
      <c r="F80" s="105" t="s">
        <v>418</v>
      </c>
      <c r="G80" s="140">
        <v>230000</v>
      </c>
      <c r="H80" s="140">
        <v>230000</v>
      </c>
      <c r="I80" s="140">
        <v>230000</v>
      </c>
    </row>
    <row r="81" spans="1:9" x14ac:dyDescent="0.2">
      <c r="A81" s="104" t="s">
        <v>406</v>
      </c>
      <c r="B81" s="104" t="s">
        <v>274</v>
      </c>
      <c r="C81" s="105" t="s">
        <v>419</v>
      </c>
      <c r="D81" s="105" t="s">
        <v>276</v>
      </c>
      <c r="E81" s="105" t="s">
        <v>420</v>
      </c>
      <c r="F81" s="105" t="s">
        <v>421</v>
      </c>
      <c r="G81" s="140">
        <v>250000</v>
      </c>
      <c r="H81" s="140">
        <v>250000</v>
      </c>
      <c r="I81" s="140">
        <v>250000</v>
      </c>
    </row>
    <row r="82" spans="1:9" x14ac:dyDescent="0.2">
      <c r="A82" s="112"/>
      <c r="B82" s="112"/>
      <c r="C82" s="113"/>
      <c r="D82" s="113"/>
      <c r="E82" s="113"/>
      <c r="F82" s="113"/>
      <c r="G82" s="115"/>
      <c r="H82" s="116"/>
      <c r="I82" s="117"/>
    </row>
    <row r="83" spans="1:9" x14ac:dyDescent="0.2">
      <c r="A83" s="123"/>
      <c r="B83" s="123"/>
      <c r="C83" s="124"/>
      <c r="D83" s="124"/>
      <c r="E83" s="124"/>
      <c r="F83" s="124"/>
      <c r="G83" s="125"/>
      <c r="H83" s="126"/>
      <c r="I83" s="127"/>
    </row>
    <row r="84" spans="1:9" x14ac:dyDescent="0.2">
      <c r="A84" s="112"/>
      <c r="B84" s="112"/>
      <c r="C84" s="113"/>
      <c r="D84" s="113"/>
      <c r="E84" s="113"/>
      <c r="F84" s="113"/>
      <c r="G84" s="115"/>
      <c r="H84" s="116"/>
      <c r="I84" s="117"/>
    </row>
    <row r="85" spans="1:9" ht="18" x14ac:dyDescent="0.25">
      <c r="A85" s="93" t="s">
        <v>422</v>
      </c>
      <c r="B85" s="94"/>
      <c r="C85" s="95"/>
      <c r="D85" s="95"/>
      <c r="E85" s="95"/>
      <c r="F85" s="96"/>
      <c r="G85" s="96"/>
      <c r="H85" s="96"/>
      <c r="I85" s="97">
        <f>SUM(I86+I97+I100+I113+I116+I122+I125+I129+I140+I144+I146+I161)</f>
        <v>70632500</v>
      </c>
    </row>
    <row r="86" spans="1:9" ht="15" x14ac:dyDescent="0.2">
      <c r="A86" s="98"/>
      <c r="B86" s="98"/>
      <c r="C86" s="99"/>
      <c r="D86" s="99"/>
      <c r="E86" s="99"/>
      <c r="F86" s="100" t="s">
        <v>116</v>
      </c>
      <c r="G86" s="101"/>
      <c r="H86" s="101"/>
      <c r="I86" s="138">
        <f>SUM(I87+I96)</f>
        <v>4847000</v>
      </c>
    </row>
    <row r="87" spans="1:9" x14ac:dyDescent="0.2">
      <c r="A87" s="128"/>
      <c r="B87" s="102"/>
      <c r="C87" s="102"/>
      <c r="D87" s="102"/>
      <c r="E87" s="102"/>
      <c r="F87" s="90" t="s">
        <v>423</v>
      </c>
      <c r="G87" s="146">
        <f>SUM(G88:G93)</f>
        <v>0</v>
      </c>
      <c r="H87" s="146">
        <f>SUM(H88:H93)</f>
        <v>1856096</v>
      </c>
      <c r="I87" s="146">
        <f>SUM(I88:I95)</f>
        <v>4847000</v>
      </c>
    </row>
    <row r="88" spans="1:9" x14ac:dyDescent="0.2">
      <c r="A88" s="104" t="s">
        <v>424</v>
      </c>
      <c r="B88" s="104" t="s">
        <v>425</v>
      </c>
      <c r="C88" s="105" t="s">
        <v>275</v>
      </c>
      <c r="D88" s="105" t="s">
        <v>276</v>
      </c>
      <c r="E88" s="105" t="s">
        <v>426</v>
      </c>
      <c r="F88" s="105" t="s">
        <v>427</v>
      </c>
      <c r="G88" s="140">
        <v>0</v>
      </c>
      <c r="H88" s="140">
        <v>49000</v>
      </c>
      <c r="I88" s="140">
        <v>50000</v>
      </c>
    </row>
    <row r="89" spans="1:9" x14ac:dyDescent="0.2">
      <c r="A89" s="104" t="s">
        <v>424</v>
      </c>
      <c r="B89" s="104" t="s">
        <v>425</v>
      </c>
      <c r="C89" s="105" t="s">
        <v>275</v>
      </c>
      <c r="D89" s="105" t="s">
        <v>276</v>
      </c>
      <c r="E89" s="105" t="s">
        <v>428</v>
      </c>
      <c r="F89" s="105" t="s">
        <v>429</v>
      </c>
      <c r="G89" s="140">
        <v>0</v>
      </c>
      <c r="H89" s="140">
        <v>35924</v>
      </c>
      <c r="I89" s="140">
        <v>80000</v>
      </c>
    </row>
    <row r="90" spans="1:9" x14ac:dyDescent="0.2">
      <c r="A90" s="104" t="s">
        <v>424</v>
      </c>
      <c r="B90" s="104" t="s">
        <v>425</v>
      </c>
      <c r="C90" s="105" t="s">
        <v>275</v>
      </c>
      <c r="D90" s="105" t="s">
        <v>276</v>
      </c>
      <c r="E90" s="105" t="s">
        <v>430</v>
      </c>
      <c r="F90" s="105" t="s">
        <v>431</v>
      </c>
      <c r="G90" s="140">
        <v>0</v>
      </c>
      <c r="H90" s="140">
        <v>1696287</v>
      </c>
      <c r="I90" s="140">
        <v>1700000</v>
      </c>
    </row>
    <row r="91" spans="1:9" x14ac:dyDescent="0.2">
      <c r="A91" s="104" t="s">
        <v>424</v>
      </c>
      <c r="B91" s="104" t="s">
        <v>425</v>
      </c>
      <c r="C91" s="105" t="s">
        <v>275</v>
      </c>
      <c r="D91" s="105" t="s">
        <v>276</v>
      </c>
      <c r="E91" s="105" t="s">
        <v>432</v>
      </c>
      <c r="F91" s="105" t="s">
        <v>433</v>
      </c>
      <c r="G91" s="140">
        <v>0</v>
      </c>
      <c r="H91" s="140">
        <v>12000</v>
      </c>
      <c r="I91" s="140">
        <v>12000</v>
      </c>
    </row>
    <row r="92" spans="1:9" x14ac:dyDescent="0.2">
      <c r="A92" s="104" t="s">
        <v>424</v>
      </c>
      <c r="B92" s="104" t="s">
        <v>434</v>
      </c>
      <c r="C92" s="105" t="s">
        <v>275</v>
      </c>
      <c r="D92" s="105" t="s">
        <v>276</v>
      </c>
      <c r="E92" s="105" t="s">
        <v>435</v>
      </c>
      <c r="F92" s="105" t="s">
        <v>436</v>
      </c>
      <c r="G92" s="140">
        <v>0</v>
      </c>
      <c r="H92" s="140">
        <v>62885</v>
      </c>
      <c r="I92" s="140">
        <v>145000</v>
      </c>
    </row>
    <row r="93" spans="1:9" x14ac:dyDescent="0.2">
      <c r="A93" s="104" t="s">
        <v>424</v>
      </c>
      <c r="B93" s="104">
        <v>602</v>
      </c>
      <c r="C93" s="105" t="s">
        <v>275</v>
      </c>
      <c r="D93" s="105" t="s">
        <v>276</v>
      </c>
      <c r="E93" s="129" t="s">
        <v>437</v>
      </c>
      <c r="F93" s="105" t="s">
        <v>438</v>
      </c>
      <c r="G93" s="140">
        <v>0</v>
      </c>
      <c r="H93" s="140">
        <v>0</v>
      </c>
      <c r="I93" s="140">
        <v>630000</v>
      </c>
    </row>
    <row r="94" spans="1:9" x14ac:dyDescent="0.2">
      <c r="A94" s="104" t="s">
        <v>439</v>
      </c>
      <c r="B94" s="104" t="s">
        <v>425</v>
      </c>
      <c r="C94" s="105" t="s">
        <v>275</v>
      </c>
      <c r="D94" s="105" t="s">
        <v>276</v>
      </c>
      <c r="E94" s="105" t="s">
        <v>440</v>
      </c>
      <c r="F94" s="105" t="s">
        <v>441</v>
      </c>
      <c r="G94" s="140">
        <v>0</v>
      </c>
      <c r="H94" s="140">
        <v>36542</v>
      </c>
      <c r="I94" s="140">
        <v>30000</v>
      </c>
    </row>
    <row r="95" spans="1:9" x14ac:dyDescent="0.2">
      <c r="A95" s="104" t="s">
        <v>439</v>
      </c>
      <c r="B95" s="104" t="s">
        <v>442</v>
      </c>
      <c r="C95" s="105" t="s">
        <v>275</v>
      </c>
      <c r="D95" s="105" t="s">
        <v>276</v>
      </c>
      <c r="E95" s="105" t="s">
        <v>443</v>
      </c>
      <c r="F95" s="105" t="s">
        <v>444</v>
      </c>
      <c r="G95" s="140">
        <v>0</v>
      </c>
      <c r="H95" s="140">
        <v>0</v>
      </c>
      <c r="I95" s="140">
        <v>2200000</v>
      </c>
    </row>
    <row r="96" spans="1:9" x14ac:dyDescent="0.2">
      <c r="A96" s="104"/>
      <c r="B96" s="104"/>
      <c r="C96" s="105"/>
      <c r="D96" s="105"/>
      <c r="E96" s="129"/>
      <c r="F96" s="86"/>
      <c r="G96" s="149"/>
      <c r="H96" s="149"/>
      <c r="I96" s="149"/>
    </row>
    <row r="97" spans="1:9" ht="15" x14ac:dyDescent="0.2">
      <c r="A97" s="130"/>
      <c r="B97" s="98"/>
      <c r="C97" s="99"/>
      <c r="D97" s="99"/>
      <c r="E97" s="99"/>
      <c r="F97" s="100" t="s">
        <v>126</v>
      </c>
      <c r="G97" s="150"/>
      <c r="H97" s="150"/>
      <c r="I97" s="138">
        <f>SUM(I98:I99)</f>
        <v>6000</v>
      </c>
    </row>
    <row r="98" spans="1:9" x14ac:dyDescent="0.2">
      <c r="A98" s="104"/>
      <c r="B98" s="104" t="s">
        <v>425</v>
      </c>
      <c r="C98" s="105" t="s">
        <v>275</v>
      </c>
      <c r="D98" s="105" t="s">
        <v>276</v>
      </c>
      <c r="E98" s="105" t="s">
        <v>445</v>
      </c>
      <c r="F98" s="105" t="s">
        <v>532</v>
      </c>
      <c r="G98" s="140">
        <v>0</v>
      </c>
      <c r="H98" s="140">
        <v>6000</v>
      </c>
      <c r="I98" s="140">
        <v>6000</v>
      </c>
    </row>
    <row r="99" spans="1:9" x14ac:dyDescent="0.2">
      <c r="A99" s="49"/>
      <c r="B99" s="49"/>
      <c r="C99" s="86"/>
      <c r="D99" s="86"/>
      <c r="E99" s="86"/>
      <c r="F99" s="86"/>
      <c r="G99" s="147"/>
      <c r="H99" s="147"/>
      <c r="I99" s="147"/>
    </row>
    <row r="100" spans="1:9" ht="15" x14ac:dyDescent="0.2">
      <c r="A100" s="98"/>
      <c r="B100" s="98"/>
      <c r="C100" s="99"/>
      <c r="D100" s="99"/>
      <c r="E100" s="99"/>
      <c r="F100" s="100" t="s">
        <v>533</v>
      </c>
      <c r="G100" s="138"/>
      <c r="H100" s="138"/>
      <c r="I100" s="138">
        <f>SUM(I101+I103+I107)</f>
        <v>522000</v>
      </c>
    </row>
    <row r="101" spans="1:9" x14ac:dyDescent="0.2">
      <c r="A101" s="118"/>
      <c r="B101" s="118"/>
      <c r="C101" s="119"/>
      <c r="D101" s="119"/>
      <c r="E101" s="119"/>
      <c r="F101" s="90" t="s">
        <v>446</v>
      </c>
      <c r="G101" s="146">
        <f>SUM(G102)</f>
        <v>0</v>
      </c>
      <c r="H101" s="146">
        <f>SUM(H102)</f>
        <v>15000</v>
      </c>
      <c r="I101" s="146">
        <f>SUM(I102)</f>
        <v>15000</v>
      </c>
    </row>
    <row r="102" spans="1:9" x14ac:dyDescent="0.2">
      <c r="A102" s="104" t="s">
        <v>447</v>
      </c>
      <c r="B102" s="104" t="s">
        <v>425</v>
      </c>
      <c r="C102" s="105" t="s">
        <v>275</v>
      </c>
      <c r="D102" s="105" t="s">
        <v>276</v>
      </c>
      <c r="E102" s="105" t="s">
        <v>448</v>
      </c>
      <c r="F102" s="105" t="s">
        <v>449</v>
      </c>
      <c r="G102" s="140">
        <v>0</v>
      </c>
      <c r="H102" s="140">
        <v>15000</v>
      </c>
      <c r="I102" s="140">
        <v>15000</v>
      </c>
    </row>
    <row r="103" spans="1:9" x14ac:dyDescent="0.2">
      <c r="A103" s="225"/>
      <c r="B103" s="225"/>
      <c r="C103" s="225"/>
      <c r="D103" s="225"/>
      <c r="E103" s="225"/>
      <c r="F103" s="90" t="s">
        <v>152</v>
      </c>
      <c r="G103" s="146">
        <f>SUM(G104:G106)</f>
        <v>98000</v>
      </c>
      <c r="H103" s="146">
        <f>SUM(H104:H106)</f>
        <v>102334</v>
      </c>
      <c r="I103" s="146">
        <f>SUM(I104:I106)</f>
        <v>102000</v>
      </c>
    </row>
    <row r="104" spans="1:9" x14ac:dyDescent="0.2">
      <c r="A104" s="104" t="s">
        <v>450</v>
      </c>
      <c r="B104" s="104" t="s">
        <v>425</v>
      </c>
      <c r="C104" s="105" t="s">
        <v>275</v>
      </c>
      <c r="D104" s="105" t="s">
        <v>276</v>
      </c>
      <c r="E104" s="105" t="s">
        <v>428</v>
      </c>
      <c r="F104" s="105" t="s">
        <v>429</v>
      </c>
      <c r="G104" s="140">
        <v>0</v>
      </c>
      <c r="H104" s="140">
        <v>4334</v>
      </c>
      <c r="I104" s="140">
        <v>4000</v>
      </c>
    </row>
    <row r="105" spans="1:9" x14ac:dyDescent="0.2">
      <c r="A105" s="104" t="s">
        <v>450</v>
      </c>
      <c r="B105" s="104" t="s">
        <v>442</v>
      </c>
      <c r="C105" s="105" t="s">
        <v>275</v>
      </c>
      <c r="D105" s="105" t="s">
        <v>276</v>
      </c>
      <c r="E105" s="105" t="s">
        <v>451</v>
      </c>
      <c r="F105" s="105" t="s">
        <v>452</v>
      </c>
      <c r="G105" s="140">
        <v>2000</v>
      </c>
      <c r="H105" s="140">
        <v>2000</v>
      </c>
      <c r="I105" s="140">
        <v>2000</v>
      </c>
    </row>
    <row r="106" spans="1:9" x14ac:dyDescent="0.2">
      <c r="A106" s="104" t="s">
        <v>450</v>
      </c>
      <c r="B106" s="104" t="s">
        <v>442</v>
      </c>
      <c r="C106" s="105" t="s">
        <v>275</v>
      </c>
      <c r="D106" s="105" t="s">
        <v>276</v>
      </c>
      <c r="E106" s="105" t="s">
        <v>453</v>
      </c>
      <c r="F106" s="105" t="s">
        <v>454</v>
      </c>
      <c r="G106" s="140">
        <v>96000</v>
      </c>
      <c r="H106" s="140">
        <v>96000</v>
      </c>
      <c r="I106" s="140">
        <v>96000</v>
      </c>
    </row>
    <row r="107" spans="1:9" x14ac:dyDescent="0.2">
      <c r="A107" s="225"/>
      <c r="B107" s="225"/>
      <c r="C107" s="225"/>
      <c r="D107" s="225"/>
      <c r="E107" s="225"/>
      <c r="F107" s="90" t="s">
        <v>153</v>
      </c>
      <c r="G107" s="146">
        <f>SUM(G108:G111)</f>
        <v>405000</v>
      </c>
      <c r="H107" s="146">
        <f>SUM(H108:H193)</f>
        <v>140016844</v>
      </c>
      <c r="I107" s="146">
        <f>SUM(I108:I111)</f>
        <v>405000</v>
      </c>
    </row>
    <row r="108" spans="1:9" x14ac:dyDescent="0.2">
      <c r="A108" s="104" t="s">
        <v>287</v>
      </c>
      <c r="B108" s="104" t="s">
        <v>425</v>
      </c>
      <c r="C108" s="105" t="s">
        <v>275</v>
      </c>
      <c r="D108" s="105" t="s">
        <v>276</v>
      </c>
      <c r="E108" s="105" t="s">
        <v>455</v>
      </c>
      <c r="F108" s="105" t="s">
        <v>456</v>
      </c>
      <c r="G108" s="140">
        <v>5000</v>
      </c>
      <c r="H108" s="140">
        <v>5000</v>
      </c>
      <c r="I108" s="140">
        <v>5000</v>
      </c>
    </row>
    <row r="109" spans="1:9" x14ac:dyDescent="0.2">
      <c r="A109" s="104" t="s">
        <v>287</v>
      </c>
      <c r="B109" s="104" t="s">
        <v>442</v>
      </c>
      <c r="C109" s="105" t="s">
        <v>275</v>
      </c>
      <c r="D109" s="105" t="s">
        <v>276</v>
      </c>
      <c r="E109" s="105" t="s">
        <v>457</v>
      </c>
      <c r="F109" s="105" t="s">
        <v>458</v>
      </c>
      <c r="G109" s="140">
        <v>200000</v>
      </c>
      <c r="H109" s="140">
        <v>200000</v>
      </c>
      <c r="I109" s="140">
        <v>200000</v>
      </c>
    </row>
    <row r="110" spans="1:9" x14ac:dyDescent="0.2">
      <c r="A110" s="104" t="s">
        <v>287</v>
      </c>
      <c r="B110" s="104" t="s">
        <v>442</v>
      </c>
      <c r="C110" s="105" t="s">
        <v>275</v>
      </c>
      <c r="D110" s="105" t="s">
        <v>276</v>
      </c>
      <c r="E110" s="105" t="s">
        <v>459</v>
      </c>
      <c r="F110" s="105" t="s">
        <v>460</v>
      </c>
      <c r="G110" s="140">
        <v>50000</v>
      </c>
      <c r="H110" s="140">
        <v>50000</v>
      </c>
      <c r="I110" s="140">
        <v>50000</v>
      </c>
    </row>
    <row r="111" spans="1:9" x14ac:dyDescent="0.2">
      <c r="A111" s="104" t="s">
        <v>287</v>
      </c>
      <c r="B111" s="104" t="s">
        <v>442</v>
      </c>
      <c r="C111" s="105" t="s">
        <v>275</v>
      </c>
      <c r="D111" s="105" t="s">
        <v>276</v>
      </c>
      <c r="E111" s="105" t="s">
        <v>461</v>
      </c>
      <c r="F111" s="105" t="s">
        <v>462</v>
      </c>
      <c r="G111" s="140">
        <v>150000</v>
      </c>
      <c r="H111" s="140">
        <v>150000</v>
      </c>
      <c r="I111" s="140">
        <v>150000</v>
      </c>
    </row>
    <row r="112" spans="1:9" x14ac:dyDescent="0.2">
      <c r="A112" s="49"/>
      <c r="B112" s="49"/>
      <c r="C112" s="86"/>
      <c r="D112" s="86"/>
      <c r="E112" s="86"/>
      <c r="F112" s="86"/>
      <c r="G112" s="147"/>
      <c r="H112" s="147"/>
      <c r="I112" s="147"/>
    </row>
    <row r="113" spans="1:9" ht="15" x14ac:dyDescent="0.2">
      <c r="A113" s="98"/>
      <c r="B113" s="98"/>
      <c r="C113" s="99"/>
      <c r="D113" s="99"/>
      <c r="E113" s="99"/>
      <c r="F113" s="100" t="s">
        <v>463</v>
      </c>
      <c r="G113" s="138"/>
      <c r="H113" s="138"/>
      <c r="I113" s="138">
        <f>SUM(I114)</f>
        <v>2000</v>
      </c>
    </row>
    <row r="114" spans="1:9" x14ac:dyDescent="0.2">
      <c r="A114" s="104" t="s">
        <v>464</v>
      </c>
      <c r="B114" s="104" t="s">
        <v>425</v>
      </c>
      <c r="C114" s="105" t="s">
        <v>275</v>
      </c>
      <c r="D114" s="105" t="s">
        <v>276</v>
      </c>
      <c r="E114" s="105" t="s">
        <v>448</v>
      </c>
      <c r="F114" s="105" t="s">
        <v>449</v>
      </c>
      <c r="G114" s="140">
        <v>0</v>
      </c>
      <c r="H114" s="140">
        <v>6000</v>
      </c>
      <c r="I114" s="140">
        <v>2000</v>
      </c>
    </row>
    <row r="115" spans="1:9" x14ac:dyDescent="0.2">
      <c r="A115" s="227"/>
      <c r="B115" s="228"/>
      <c r="C115" s="228"/>
      <c r="D115" s="228"/>
      <c r="E115" s="229"/>
      <c r="F115" s="131"/>
      <c r="G115" s="151"/>
      <c r="H115" s="151"/>
      <c r="I115" s="152"/>
    </row>
    <row r="116" spans="1:9" ht="15" x14ac:dyDescent="0.2">
      <c r="A116" s="98"/>
      <c r="B116" s="98"/>
      <c r="C116" s="99"/>
      <c r="D116" s="99"/>
      <c r="E116" s="99"/>
      <c r="F116" s="100" t="s">
        <v>143</v>
      </c>
      <c r="G116" s="138"/>
      <c r="H116" s="138"/>
      <c r="I116" s="138">
        <f>SUM(I117:I120)</f>
        <v>118000</v>
      </c>
    </row>
    <row r="117" spans="1:9" x14ac:dyDescent="0.2">
      <c r="A117" s="104" t="s">
        <v>465</v>
      </c>
      <c r="B117" s="104" t="s">
        <v>425</v>
      </c>
      <c r="C117" s="105" t="s">
        <v>275</v>
      </c>
      <c r="D117" s="105" t="s">
        <v>276</v>
      </c>
      <c r="E117" s="105" t="s">
        <v>466</v>
      </c>
      <c r="F117" s="105" t="s">
        <v>467</v>
      </c>
      <c r="G117" s="140">
        <v>4000</v>
      </c>
      <c r="H117" s="140">
        <v>4000</v>
      </c>
      <c r="I117" s="140">
        <v>3000</v>
      </c>
    </row>
    <row r="118" spans="1:9" x14ac:dyDescent="0.2">
      <c r="A118" s="104" t="s">
        <v>465</v>
      </c>
      <c r="B118" s="104" t="s">
        <v>425</v>
      </c>
      <c r="C118" s="105" t="s">
        <v>275</v>
      </c>
      <c r="D118" s="105" t="s">
        <v>276</v>
      </c>
      <c r="E118" s="105" t="s">
        <v>468</v>
      </c>
      <c r="F118" s="105" t="s">
        <v>469</v>
      </c>
      <c r="G118" s="140">
        <v>75000</v>
      </c>
      <c r="H118" s="140">
        <v>75000</v>
      </c>
      <c r="I118" s="140">
        <v>50000</v>
      </c>
    </row>
    <row r="119" spans="1:9" x14ac:dyDescent="0.2">
      <c r="A119" s="104" t="s">
        <v>465</v>
      </c>
      <c r="B119" s="104" t="s">
        <v>425</v>
      </c>
      <c r="C119" s="105" t="s">
        <v>275</v>
      </c>
      <c r="D119" s="105" t="s">
        <v>276</v>
      </c>
      <c r="E119" s="105" t="s">
        <v>470</v>
      </c>
      <c r="F119" s="105" t="s">
        <v>471</v>
      </c>
      <c r="G119" s="140">
        <v>15000</v>
      </c>
      <c r="H119" s="140">
        <v>15000</v>
      </c>
      <c r="I119" s="140">
        <v>15000</v>
      </c>
    </row>
    <row r="120" spans="1:9" x14ac:dyDescent="0.2">
      <c r="A120" s="104" t="s">
        <v>465</v>
      </c>
      <c r="B120" s="104" t="s">
        <v>425</v>
      </c>
      <c r="C120" s="105" t="s">
        <v>275</v>
      </c>
      <c r="D120" s="105" t="s">
        <v>276</v>
      </c>
      <c r="E120" s="105" t="s">
        <v>472</v>
      </c>
      <c r="F120" s="105" t="s">
        <v>473</v>
      </c>
      <c r="G120" s="140">
        <v>40000</v>
      </c>
      <c r="H120" s="140">
        <v>40000</v>
      </c>
      <c r="I120" s="140">
        <v>50000</v>
      </c>
    </row>
    <row r="121" spans="1:9" x14ac:dyDescent="0.2">
      <c r="A121" s="49"/>
      <c r="B121" s="49"/>
      <c r="C121" s="86"/>
      <c r="D121" s="86"/>
      <c r="E121" s="86"/>
      <c r="F121" s="86"/>
      <c r="G121" s="147"/>
      <c r="H121" s="147"/>
      <c r="I121" s="147"/>
    </row>
    <row r="122" spans="1:9" ht="15" x14ac:dyDescent="0.2">
      <c r="A122" s="98"/>
      <c r="B122" s="98"/>
      <c r="C122" s="99"/>
      <c r="D122" s="99"/>
      <c r="E122" s="99"/>
      <c r="F122" s="100" t="s">
        <v>258</v>
      </c>
      <c r="G122" s="138"/>
      <c r="H122" s="138"/>
      <c r="I122" s="138">
        <f>SUM(I123)</f>
        <v>776000</v>
      </c>
    </row>
    <row r="123" spans="1:9" x14ac:dyDescent="0.2">
      <c r="A123" s="104" t="s">
        <v>474</v>
      </c>
      <c r="B123" s="104" t="s">
        <v>425</v>
      </c>
      <c r="C123" s="105" t="s">
        <v>275</v>
      </c>
      <c r="D123" s="105" t="s">
        <v>276</v>
      </c>
      <c r="E123" s="105" t="s">
        <v>428</v>
      </c>
      <c r="F123" s="105" t="s">
        <v>429</v>
      </c>
      <c r="G123" s="140">
        <v>1972905</v>
      </c>
      <c r="H123" s="140">
        <v>2364945</v>
      </c>
      <c r="I123" s="140">
        <v>776000</v>
      </c>
    </row>
    <row r="124" spans="1:9" x14ac:dyDescent="0.2">
      <c r="A124" s="49"/>
      <c r="B124" s="49"/>
      <c r="C124" s="86"/>
      <c r="D124" s="86"/>
      <c r="E124" s="86"/>
      <c r="F124" s="86"/>
      <c r="G124" s="147"/>
      <c r="H124" s="147"/>
      <c r="I124" s="147"/>
    </row>
    <row r="125" spans="1:9" ht="15" x14ac:dyDescent="0.2">
      <c r="A125" s="98"/>
      <c r="B125" s="98"/>
      <c r="C125" s="99"/>
      <c r="D125" s="99"/>
      <c r="E125" s="99"/>
      <c r="F125" s="100" t="s">
        <v>319</v>
      </c>
      <c r="G125" s="138"/>
      <c r="H125" s="138"/>
      <c r="I125" s="138">
        <f>SUM(I126)</f>
        <v>8000</v>
      </c>
    </row>
    <row r="126" spans="1:9" x14ac:dyDescent="0.2">
      <c r="A126" s="118"/>
      <c r="B126" s="118"/>
      <c r="C126" s="119"/>
      <c r="D126" s="119"/>
      <c r="E126" s="119"/>
      <c r="F126" s="90" t="s">
        <v>475</v>
      </c>
      <c r="G126" s="146"/>
      <c r="H126" s="146"/>
      <c r="I126" s="146">
        <f>SUM(I127)</f>
        <v>8000</v>
      </c>
    </row>
    <row r="127" spans="1:9" x14ac:dyDescent="0.2">
      <c r="A127" s="129" t="s">
        <v>320</v>
      </c>
      <c r="B127" s="104" t="s">
        <v>476</v>
      </c>
      <c r="C127" s="105" t="s">
        <v>275</v>
      </c>
      <c r="D127" s="105" t="s">
        <v>276</v>
      </c>
      <c r="E127" s="105" t="s">
        <v>477</v>
      </c>
      <c r="F127" s="105" t="s">
        <v>478</v>
      </c>
      <c r="G127" s="140">
        <v>8000</v>
      </c>
      <c r="H127" s="140">
        <v>8000</v>
      </c>
      <c r="I127" s="140">
        <v>8000</v>
      </c>
    </row>
    <row r="128" spans="1:9" x14ac:dyDescent="0.2">
      <c r="A128" s="49"/>
      <c r="B128" s="49"/>
      <c r="C128" s="86"/>
      <c r="D128" s="86"/>
      <c r="E128" s="86"/>
      <c r="F128" s="86"/>
      <c r="G128" s="147"/>
      <c r="H128" s="147"/>
      <c r="I128" s="147"/>
    </row>
    <row r="129" spans="1:9" ht="15" x14ac:dyDescent="0.2">
      <c r="A129" s="98"/>
      <c r="B129" s="98"/>
      <c r="C129" s="99"/>
      <c r="D129" s="99"/>
      <c r="E129" s="99"/>
      <c r="F129" s="100" t="s">
        <v>332</v>
      </c>
      <c r="G129" s="138"/>
      <c r="H129" s="138"/>
      <c r="I129" s="138">
        <f>SUM(I130+I136)</f>
        <v>14950000</v>
      </c>
    </row>
    <row r="130" spans="1:9" x14ac:dyDescent="0.2">
      <c r="A130" s="102"/>
      <c r="B130" s="102"/>
      <c r="C130" s="103"/>
      <c r="D130" s="103"/>
      <c r="E130" s="103"/>
      <c r="F130" s="90" t="s">
        <v>114</v>
      </c>
      <c r="G130" s="146">
        <f>SUM(G131:G135)</f>
        <v>25300000</v>
      </c>
      <c r="H130" s="146">
        <f>SUM(H131:H135)</f>
        <v>25300000</v>
      </c>
      <c r="I130" s="146">
        <f>SUM(I131:I135)</f>
        <v>14500000</v>
      </c>
    </row>
    <row r="131" spans="1:9" x14ac:dyDescent="0.2">
      <c r="A131" s="104" t="s">
        <v>333</v>
      </c>
      <c r="B131" s="104" t="s">
        <v>425</v>
      </c>
      <c r="C131" s="105" t="s">
        <v>275</v>
      </c>
      <c r="D131" s="105" t="s">
        <v>276</v>
      </c>
      <c r="E131" s="105" t="s">
        <v>437</v>
      </c>
      <c r="F131" s="105" t="s">
        <v>479</v>
      </c>
      <c r="G131" s="140">
        <v>0</v>
      </c>
      <c r="H131" s="140">
        <v>500000</v>
      </c>
      <c r="I131" s="140">
        <v>500000</v>
      </c>
    </row>
    <row r="132" spans="1:9" x14ac:dyDescent="0.2">
      <c r="A132" s="104" t="s">
        <v>333</v>
      </c>
      <c r="B132" s="104" t="s">
        <v>442</v>
      </c>
      <c r="C132" s="105" t="s">
        <v>275</v>
      </c>
      <c r="D132" s="105" t="s">
        <v>276</v>
      </c>
      <c r="E132" s="105" t="s">
        <v>480</v>
      </c>
      <c r="F132" s="105" t="s">
        <v>481</v>
      </c>
      <c r="G132" s="140">
        <v>1500000</v>
      </c>
      <c r="H132" s="140">
        <v>1000000</v>
      </c>
      <c r="I132" s="140">
        <v>1000000</v>
      </c>
    </row>
    <row r="133" spans="1:9" x14ac:dyDescent="0.2">
      <c r="A133" s="104" t="s">
        <v>333</v>
      </c>
      <c r="B133" s="104" t="s">
        <v>482</v>
      </c>
      <c r="C133" s="105" t="s">
        <v>275</v>
      </c>
      <c r="D133" s="105" t="s">
        <v>276</v>
      </c>
      <c r="E133" s="105" t="s">
        <v>483</v>
      </c>
      <c r="F133" s="105" t="s">
        <v>484</v>
      </c>
      <c r="G133" s="140">
        <v>5000000</v>
      </c>
      <c r="H133" s="140">
        <v>5000000</v>
      </c>
      <c r="I133" s="140">
        <v>5000000</v>
      </c>
    </row>
    <row r="134" spans="1:9" x14ac:dyDescent="0.2">
      <c r="A134" s="104" t="s">
        <v>333</v>
      </c>
      <c r="B134" s="104" t="s">
        <v>485</v>
      </c>
      <c r="C134" s="105" t="s">
        <v>275</v>
      </c>
      <c r="D134" s="105" t="s">
        <v>276</v>
      </c>
      <c r="E134" s="105" t="s">
        <v>486</v>
      </c>
      <c r="F134" s="105" t="s">
        <v>487</v>
      </c>
      <c r="G134" s="140">
        <v>15800000</v>
      </c>
      <c r="H134" s="140">
        <v>15800000</v>
      </c>
      <c r="I134" s="140">
        <v>5000000</v>
      </c>
    </row>
    <row r="135" spans="1:9" x14ac:dyDescent="0.2">
      <c r="A135" s="104" t="s">
        <v>333</v>
      </c>
      <c r="B135" s="104" t="s">
        <v>488</v>
      </c>
      <c r="C135" s="105" t="s">
        <v>275</v>
      </c>
      <c r="D135" s="105" t="s">
        <v>276</v>
      </c>
      <c r="E135" s="105" t="s">
        <v>489</v>
      </c>
      <c r="F135" s="105" t="s">
        <v>490</v>
      </c>
      <c r="G135" s="140">
        <v>3000000</v>
      </c>
      <c r="H135" s="140">
        <v>3000000</v>
      </c>
      <c r="I135" s="140">
        <v>3000000</v>
      </c>
    </row>
    <row r="136" spans="1:9" x14ac:dyDescent="0.2">
      <c r="A136" s="225"/>
      <c r="B136" s="225"/>
      <c r="C136" s="225"/>
      <c r="D136" s="225"/>
      <c r="E136" s="225"/>
      <c r="F136" s="90" t="s">
        <v>115</v>
      </c>
      <c r="G136" s="146">
        <f>SUM(G137:G138)</f>
        <v>0</v>
      </c>
      <c r="H136" s="146">
        <f>SUM(H137:H138)</f>
        <v>424279</v>
      </c>
      <c r="I136" s="146">
        <f>SUM(I137:I138)</f>
        <v>450000</v>
      </c>
    </row>
    <row r="137" spans="1:9" x14ac:dyDescent="0.2">
      <c r="A137" s="104" t="s">
        <v>340</v>
      </c>
      <c r="B137" s="104" t="s">
        <v>425</v>
      </c>
      <c r="C137" s="105" t="s">
        <v>275</v>
      </c>
      <c r="D137" s="105" t="s">
        <v>276</v>
      </c>
      <c r="E137" s="105" t="s">
        <v>428</v>
      </c>
      <c r="F137" s="105" t="s">
        <v>429</v>
      </c>
      <c r="G137" s="140">
        <v>0</v>
      </c>
      <c r="H137" s="140">
        <v>158279</v>
      </c>
      <c r="I137" s="140">
        <v>170000</v>
      </c>
    </row>
    <row r="138" spans="1:9" x14ac:dyDescent="0.2">
      <c r="A138" s="104" t="s">
        <v>340</v>
      </c>
      <c r="B138" s="104" t="s">
        <v>442</v>
      </c>
      <c r="C138" s="105" t="s">
        <v>275</v>
      </c>
      <c r="D138" s="105" t="s">
        <v>276</v>
      </c>
      <c r="E138" s="105" t="s">
        <v>457</v>
      </c>
      <c r="F138" s="105" t="s">
        <v>458</v>
      </c>
      <c r="G138" s="140">
        <v>0</v>
      </c>
      <c r="H138" s="140">
        <v>266000</v>
      </c>
      <c r="I138" s="140">
        <v>280000</v>
      </c>
    </row>
    <row r="139" spans="1:9" x14ac:dyDescent="0.2">
      <c r="A139" s="112"/>
      <c r="B139" s="112"/>
      <c r="C139" s="113"/>
      <c r="D139" s="113"/>
      <c r="E139" s="113"/>
      <c r="F139" s="113"/>
      <c r="G139" s="144"/>
      <c r="H139" s="144"/>
      <c r="I139" s="144"/>
    </row>
    <row r="140" spans="1:9" ht="15" x14ac:dyDescent="0.2">
      <c r="A140" s="120"/>
      <c r="B140" s="120"/>
      <c r="C140" s="121"/>
      <c r="D140" s="121"/>
      <c r="E140" s="121"/>
      <c r="F140" s="122" t="s">
        <v>491</v>
      </c>
      <c r="G140" s="145"/>
      <c r="H140" s="145"/>
      <c r="I140" s="145">
        <f>SUM(I141)</f>
        <v>300000</v>
      </c>
    </row>
    <row r="141" spans="1:9" x14ac:dyDescent="0.2">
      <c r="A141" s="230"/>
      <c r="B141" s="230"/>
      <c r="C141" s="230"/>
      <c r="D141" s="230"/>
      <c r="E141" s="230"/>
      <c r="F141" s="90" t="s">
        <v>112</v>
      </c>
      <c r="G141" s="146"/>
      <c r="H141" s="146"/>
      <c r="I141" s="146">
        <f>SUM(I142)</f>
        <v>300000</v>
      </c>
    </row>
    <row r="142" spans="1:9" x14ac:dyDescent="0.2">
      <c r="A142" s="104" t="s">
        <v>492</v>
      </c>
      <c r="B142" s="104" t="s">
        <v>425</v>
      </c>
      <c r="C142" s="105" t="s">
        <v>275</v>
      </c>
      <c r="D142" s="105" t="s">
        <v>276</v>
      </c>
      <c r="E142" s="105" t="s">
        <v>426</v>
      </c>
      <c r="F142" s="105" t="s">
        <v>427</v>
      </c>
      <c r="G142" s="140">
        <v>40297</v>
      </c>
      <c r="H142" s="140">
        <v>40297</v>
      </c>
      <c r="I142" s="140">
        <v>300000</v>
      </c>
    </row>
    <row r="143" spans="1:9" x14ac:dyDescent="0.2">
      <c r="A143" s="49"/>
      <c r="B143" s="49"/>
      <c r="C143" s="86"/>
      <c r="D143" s="86"/>
      <c r="E143" s="86"/>
      <c r="F143" s="86"/>
      <c r="G143" s="147"/>
      <c r="H143" s="147"/>
      <c r="I143" s="147"/>
    </row>
    <row r="144" spans="1:9" ht="15" x14ac:dyDescent="0.2">
      <c r="A144" s="98"/>
      <c r="B144" s="98"/>
      <c r="C144" s="99"/>
      <c r="D144" s="99"/>
      <c r="E144" s="99"/>
      <c r="F144" s="100" t="s">
        <v>493</v>
      </c>
      <c r="G144" s="138"/>
      <c r="H144" s="138"/>
      <c r="I144" s="138">
        <f>SUM(I145:I145)</f>
        <v>11910000</v>
      </c>
    </row>
    <row r="145" spans="1:9" x14ac:dyDescent="0.2">
      <c r="A145" s="104" t="s">
        <v>494</v>
      </c>
      <c r="B145" s="104" t="s">
        <v>442</v>
      </c>
      <c r="C145" s="105" t="s">
        <v>275</v>
      </c>
      <c r="D145" s="105" t="s">
        <v>276</v>
      </c>
      <c r="E145" s="105" t="s">
        <v>495</v>
      </c>
      <c r="F145" s="105" t="s">
        <v>496</v>
      </c>
      <c r="G145" s="140">
        <v>11000000</v>
      </c>
      <c r="H145" s="140">
        <v>11000000</v>
      </c>
      <c r="I145" s="140">
        <v>11910000</v>
      </c>
    </row>
    <row r="146" spans="1:9" ht="15" x14ac:dyDescent="0.2">
      <c r="A146" s="98"/>
      <c r="B146" s="98"/>
      <c r="C146" s="99"/>
      <c r="D146" s="99"/>
      <c r="E146" s="99"/>
      <c r="F146" s="100" t="s">
        <v>534</v>
      </c>
      <c r="G146" s="138"/>
      <c r="H146" s="138"/>
      <c r="I146" s="138">
        <f>SUM(I147+I156)</f>
        <v>9590500</v>
      </c>
    </row>
    <row r="147" spans="1:9" x14ac:dyDescent="0.2">
      <c r="A147" s="102"/>
      <c r="B147" s="102"/>
      <c r="C147" s="103"/>
      <c r="D147" s="103"/>
      <c r="E147" s="103"/>
      <c r="F147" s="90" t="s">
        <v>181</v>
      </c>
      <c r="G147" s="146">
        <f>SUM(G148:G155)</f>
        <v>8750500</v>
      </c>
      <c r="H147" s="146">
        <f>SUM(H148:H155)</f>
        <v>9169757</v>
      </c>
      <c r="I147" s="146">
        <f>SUM(I148:I155)</f>
        <v>8920500</v>
      </c>
    </row>
    <row r="148" spans="1:9" x14ac:dyDescent="0.2">
      <c r="A148" s="104" t="s">
        <v>393</v>
      </c>
      <c r="B148" s="104" t="s">
        <v>425</v>
      </c>
      <c r="C148" s="105" t="s">
        <v>275</v>
      </c>
      <c r="D148" s="105" t="s">
        <v>276</v>
      </c>
      <c r="E148" s="105" t="s">
        <v>497</v>
      </c>
      <c r="F148" s="105" t="s">
        <v>498</v>
      </c>
      <c r="G148" s="140">
        <v>0</v>
      </c>
      <c r="H148" s="140">
        <v>387082</v>
      </c>
      <c r="I148" s="140">
        <v>450000</v>
      </c>
    </row>
    <row r="149" spans="1:9" x14ac:dyDescent="0.2">
      <c r="A149" s="104" t="s">
        <v>393</v>
      </c>
      <c r="B149" s="104" t="s">
        <v>425</v>
      </c>
      <c r="C149" s="105" t="s">
        <v>275</v>
      </c>
      <c r="D149" s="105" t="s">
        <v>276</v>
      </c>
      <c r="E149" s="105" t="s">
        <v>499</v>
      </c>
      <c r="F149" s="105" t="s">
        <v>500</v>
      </c>
      <c r="G149" s="140">
        <v>3000000</v>
      </c>
      <c r="H149" s="140">
        <v>3000000</v>
      </c>
      <c r="I149" s="140">
        <v>3000000</v>
      </c>
    </row>
    <row r="150" spans="1:9" x14ac:dyDescent="0.2">
      <c r="A150" s="104" t="s">
        <v>393</v>
      </c>
      <c r="B150" s="104" t="s">
        <v>425</v>
      </c>
      <c r="C150" s="105" t="s">
        <v>275</v>
      </c>
      <c r="D150" s="105" t="s">
        <v>276</v>
      </c>
      <c r="E150" s="105" t="s">
        <v>501</v>
      </c>
      <c r="F150" s="105" t="s">
        <v>502</v>
      </c>
      <c r="G150" s="140">
        <v>4500000</v>
      </c>
      <c r="H150" s="140">
        <v>4500000</v>
      </c>
      <c r="I150" s="140">
        <v>4200000</v>
      </c>
    </row>
    <row r="151" spans="1:9" x14ac:dyDescent="0.2">
      <c r="A151" s="104" t="s">
        <v>393</v>
      </c>
      <c r="B151" s="104" t="s">
        <v>425</v>
      </c>
      <c r="C151" s="105" t="s">
        <v>275</v>
      </c>
      <c r="D151" s="105" t="s">
        <v>276</v>
      </c>
      <c r="E151" s="105" t="s">
        <v>470</v>
      </c>
      <c r="F151" s="105" t="s">
        <v>471</v>
      </c>
      <c r="G151" s="140">
        <v>0</v>
      </c>
      <c r="H151" s="140">
        <v>32175</v>
      </c>
      <c r="I151" s="140">
        <v>20000</v>
      </c>
    </row>
    <row r="152" spans="1:9" x14ac:dyDescent="0.2">
      <c r="A152" s="104" t="s">
        <v>393</v>
      </c>
      <c r="B152" s="104" t="s">
        <v>442</v>
      </c>
      <c r="C152" s="105" t="s">
        <v>275</v>
      </c>
      <c r="D152" s="105" t="s">
        <v>276</v>
      </c>
      <c r="E152" s="105" t="s">
        <v>503</v>
      </c>
      <c r="F152" s="105" t="s">
        <v>504</v>
      </c>
      <c r="G152" s="140">
        <v>72000</v>
      </c>
      <c r="H152" s="140">
        <v>72000</v>
      </c>
      <c r="I152" s="140">
        <v>72000</v>
      </c>
    </row>
    <row r="153" spans="1:9" x14ac:dyDescent="0.2">
      <c r="A153" s="104" t="s">
        <v>393</v>
      </c>
      <c r="B153" s="104" t="s">
        <v>442</v>
      </c>
      <c r="C153" s="105" t="s">
        <v>275</v>
      </c>
      <c r="D153" s="105" t="s">
        <v>276</v>
      </c>
      <c r="E153" s="105" t="s">
        <v>505</v>
      </c>
      <c r="F153" s="105" t="s">
        <v>506</v>
      </c>
      <c r="G153" s="140">
        <v>35000</v>
      </c>
      <c r="H153" s="140">
        <v>35000</v>
      </c>
      <c r="I153" s="140">
        <v>35000</v>
      </c>
    </row>
    <row r="154" spans="1:9" x14ac:dyDescent="0.2">
      <c r="A154" s="104" t="s">
        <v>393</v>
      </c>
      <c r="B154" s="104" t="s">
        <v>442</v>
      </c>
      <c r="C154" s="105" t="s">
        <v>275</v>
      </c>
      <c r="D154" s="105" t="s">
        <v>276</v>
      </c>
      <c r="E154" s="105" t="s">
        <v>507</v>
      </c>
      <c r="F154" s="105" t="s">
        <v>508</v>
      </c>
      <c r="G154" s="140">
        <v>1114500</v>
      </c>
      <c r="H154" s="140">
        <v>1114500</v>
      </c>
      <c r="I154" s="140">
        <v>1114500</v>
      </c>
    </row>
    <row r="155" spans="1:9" x14ac:dyDescent="0.2">
      <c r="A155" s="104" t="s">
        <v>393</v>
      </c>
      <c r="B155" s="104" t="s">
        <v>442</v>
      </c>
      <c r="C155" s="105" t="s">
        <v>275</v>
      </c>
      <c r="D155" s="105" t="s">
        <v>276</v>
      </c>
      <c r="E155" s="105" t="s">
        <v>509</v>
      </c>
      <c r="F155" s="105" t="s">
        <v>510</v>
      </c>
      <c r="G155" s="140">
        <v>29000</v>
      </c>
      <c r="H155" s="140">
        <v>29000</v>
      </c>
      <c r="I155" s="140">
        <v>29000</v>
      </c>
    </row>
    <row r="156" spans="1:9" x14ac:dyDescent="0.2">
      <c r="A156" s="225"/>
      <c r="B156" s="225"/>
      <c r="C156" s="225"/>
      <c r="D156" s="225"/>
      <c r="E156" s="225"/>
      <c r="F156" s="90" t="s">
        <v>183</v>
      </c>
      <c r="G156" s="146">
        <f>SUM(G157:G159)</f>
        <v>654000</v>
      </c>
      <c r="H156" s="146">
        <f>SUM(H157:H159)</f>
        <v>593639</v>
      </c>
      <c r="I156" s="146">
        <f>SUM(I157:I159)</f>
        <v>670000</v>
      </c>
    </row>
    <row r="157" spans="1:9" x14ac:dyDescent="0.2">
      <c r="A157" s="104" t="s">
        <v>401</v>
      </c>
      <c r="B157" s="104" t="s">
        <v>425</v>
      </c>
      <c r="C157" s="105" t="s">
        <v>275</v>
      </c>
      <c r="D157" s="105" t="s">
        <v>276</v>
      </c>
      <c r="E157" s="105" t="s">
        <v>511</v>
      </c>
      <c r="F157" s="105" t="s">
        <v>512</v>
      </c>
      <c r="G157" s="140">
        <v>4000</v>
      </c>
      <c r="H157" s="140">
        <v>4000</v>
      </c>
      <c r="I157" s="140">
        <v>20000</v>
      </c>
    </row>
    <row r="158" spans="1:9" x14ac:dyDescent="0.2">
      <c r="A158" s="104" t="s">
        <v>401</v>
      </c>
      <c r="B158" s="104" t="s">
        <v>434</v>
      </c>
      <c r="C158" s="105" t="s">
        <v>275</v>
      </c>
      <c r="D158" s="105" t="s">
        <v>276</v>
      </c>
      <c r="E158" s="105" t="s">
        <v>513</v>
      </c>
      <c r="F158" s="105" t="s">
        <v>514</v>
      </c>
      <c r="G158" s="140">
        <v>300000</v>
      </c>
      <c r="H158" s="140">
        <v>300000</v>
      </c>
      <c r="I158" s="140">
        <v>300000</v>
      </c>
    </row>
    <row r="159" spans="1:9" x14ac:dyDescent="0.2">
      <c r="A159" s="104" t="s">
        <v>401</v>
      </c>
      <c r="B159" s="104" t="s">
        <v>434</v>
      </c>
      <c r="C159" s="105" t="s">
        <v>275</v>
      </c>
      <c r="D159" s="105" t="s">
        <v>276</v>
      </c>
      <c r="E159" s="105" t="s">
        <v>515</v>
      </c>
      <c r="F159" s="105" t="s">
        <v>516</v>
      </c>
      <c r="G159" s="140">
        <v>350000</v>
      </c>
      <c r="H159" s="140">
        <v>289639</v>
      </c>
      <c r="I159" s="140">
        <v>350000</v>
      </c>
    </row>
    <row r="160" spans="1:9" x14ac:dyDescent="0.2">
      <c r="A160" s="112"/>
      <c r="B160" s="132"/>
      <c r="C160" s="133"/>
      <c r="D160" s="133"/>
      <c r="E160" s="133"/>
      <c r="F160" s="113"/>
      <c r="G160" s="144"/>
      <c r="H160" s="144"/>
      <c r="I160" s="144"/>
    </row>
    <row r="161" spans="1:9" ht="15" x14ac:dyDescent="0.2">
      <c r="A161" s="98"/>
      <c r="B161" s="98"/>
      <c r="C161" s="99"/>
      <c r="D161" s="99"/>
      <c r="E161" s="99"/>
      <c r="F161" s="100" t="s">
        <v>531</v>
      </c>
      <c r="G161" s="138"/>
      <c r="H161" s="138"/>
      <c r="I161" s="138">
        <f>SUM(I162+I166)</f>
        <v>27603000</v>
      </c>
    </row>
    <row r="162" spans="1:9" x14ac:dyDescent="0.2">
      <c r="A162" s="118"/>
      <c r="B162" s="118"/>
      <c r="C162" s="119"/>
      <c r="D162" s="119"/>
      <c r="E162" s="119"/>
      <c r="F162" s="90" t="s">
        <v>132</v>
      </c>
      <c r="G162" s="146">
        <f>SUM(G163:G165)</f>
        <v>32089</v>
      </c>
      <c r="H162" s="146">
        <f>SUM(H163:H165)</f>
        <v>186626</v>
      </c>
      <c r="I162" s="146">
        <f>SUM(I163:I165)</f>
        <v>217000</v>
      </c>
    </row>
    <row r="163" spans="1:9" x14ac:dyDescent="0.2">
      <c r="A163" s="104" t="s">
        <v>517</v>
      </c>
      <c r="B163" s="104" t="s">
        <v>425</v>
      </c>
      <c r="C163" s="105" t="s">
        <v>275</v>
      </c>
      <c r="D163" s="105" t="s">
        <v>276</v>
      </c>
      <c r="E163" s="105" t="s">
        <v>518</v>
      </c>
      <c r="F163" s="105" t="s">
        <v>519</v>
      </c>
      <c r="G163" s="140">
        <v>30000</v>
      </c>
      <c r="H163" s="140">
        <v>30000</v>
      </c>
      <c r="I163" s="140">
        <v>40000</v>
      </c>
    </row>
    <row r="164" spans="1:9" x14ac:dyDescent="0.2">
      <c r="A164" s="104" t="s">
        <v>517</v>
      </c>
      <c r="B164" s="104" t="s">
        <v>442</v>
      </c>
      <c r="C164" s="105" t="s">
        <v>275</v>
      </c>
      <c r="D164" s="105" t="s">
        <v>276</v>
      </c>
      <c r="E164" s="105" t="s">
        <v>520</v>
      </c>
      <c r="F164" s="105" t="s">
        <v>521</v>
      </c>
      <c r="G164" s="140">
        <v>2089</v>
      </c>
      <c r="H164" s="140">
        <v>2089</v>
      </c>
      <c r="I164" s="140">
        <v>2000</v>
      </c>
    </row>
    <row r="165" spans="1:9" x14ac:dyDescent="0.2">
      <c r="A165" s="104" t="s">
        <v>517</v>
      </c>
      <c r="B165" s="104" t="s">
        <v>442</v>
      </c>
      <c r="C165" s="105" t="s">
        <v>275</v>
      </c>
      <c r="D165" s="105" t="s">
        <v>276</v>
      </c>
      <c r="E165" s="105" t="s">
        <v>522</v>
      </c>
      <c r="F165" s="105" t="s">
        <v>523</v>
      </c>
      <c r="G165" s="140">
        <v>0</v>
      </c>
      <c r="H165" s="140">
        <v>154537</v>
      </c>
      <c r="I165" s="140">
        <v>175000</v>
      </c>
    </row>
    <row r="166" spans="1:9" x14ac:dyDescent="0.2">
      <c r="A166" s="225"/>
      <c r="B166" s="225"/>
      <c r="C166" s="225"/>
      <c r="D166" s="225"/>
      <c r="E166" s="225"/>
      <c r="F166" s="90" t="s">
        <v>140</v>
      </c>
      <c r="G166" s="146">
        <f>SUM(G167:G168)</f>
        <v>27555000</v>
      </c>
      <c r="H166" s="146">
        <f>SUM(H167:H168)</f>
        <v>27355000</v>
      </c>
      <c r="I166" s="146">
        <f>SUM(I167:I168)</f>
        <v>27386000</v>
      </c>
    </row>
    <row r="167" spans="1:9" x14ac:dyDescent="0.2">
      <c r="A167" s="104" t="s">
        <v>406</v>
      </c>
      <c r="B167" s="104" t="s">
        <v>442</v>
      </c>
      <c r="C167" s="105" t="s">
        <v>284</v>
      </c>
      <c r="D167" s="105" t="s">
        <v>276</v>
      </c>
      <c r="E167" s="105" t="s">
        <v>524</v>
      </c>
      <c r="F167" s="105" t="s">
        <v>525</v>
      </c>
      <c r="G167" s="140">
        <v>26445000</v>
      </c>
      <c r="H167" s="140">
        <v>26245000</v>
      </c>
      <c r="I167" s="140">
        <v>26276000</v>
      </c>
    </row>
    <row r="168" spans="1:9" x14ac:dyDescent="0.2">
      <c r="A168" s="104" t="s">
        <v>406</v>
      </c>
      <c r="B168" s="104" t="s">
        <v>442</v>
      </c>
      <c r="C168" s="105" t="s">
        <v>409</v>
      </c>
      <c r="D168" s="105" t="s">
        <v>276</v>
      </c>
      <c r="E168" s="105" t="s">
        <v>526</v>
      </c>
      <c r="F168" s="105" t="s">
        <v>527</v>
      </c>
      <c r="G168" s="140">
        <v>1110000</v>
      </c>
      <c r="H168" s="140">
        <v>1110000</v>
      </c>
      <c r="I168" s="140">
        <v>1110000</v>
      </c>
    </row>
  </sheetData>
  <mergeCells count="12">
    <mergeCell ref="A166:E166"/>
    <mergeCell ref="A28:E28"/>
    <mergeCell ref="A33:E33"/>
    <mergeCell ref="A44:E44"/>
    <mergeCell ref="A65:E65"/>
    <mergeCell ref="A71:E71"/>
    <mergeCell ref="A103:E103"/>
    <mergeCell ref="A107:E107"/>
    <mergeCell ref="A115:E115"/>
    <mergeCell ref="A136:E136"/>
    <mergeCell ref="A141:E141"/>
    <mergeCell ref="A156:E156"/>
  </mergeCells>
  <pageMargins left="0.7" right="0.7" top="0.78740157499999996" bottom="0.78740157499999996" header="0.3" footer="0.3"/>
  <pageSetup paperSize="9" scale="92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REKA 2015</vt:lpstr>
      <vt:lpstr>příjmy verze struktura 2015</vt:lpstr>
      <vt:lpstr>výdaje verze struktura 2015</vt:lpstr>
      <vt:lpstr>financování verze 2015</vt:lpstr>
      <vt:lpstr>VHČ verze 2015</vt:lpstr>
      <vt:lpstr>'VHČ verze 2015'!Oblast_tisku</vt:lpstr>
    </vt:vector>
  </TitlesOfParts>
  <Company>Liberecka IS,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Karbanová Jana</dc:creator>
  <cp:lastModifiedBy>Moravcová Jana</cp:lastModifiedBy>
  <cp:lastPrinted>2015-01-14T14:05:46Z</cp:lastPrinted>
  <dcterms:created xsi:type="dcterms:W3CDTF">2014-11-03T11:45:36Z</dcterms:created>
  <dcterms:modified xsi:type="dcterms:W3CDTF">2015-01-14T15:29:12Z</dcterms:modified>
</cp:coreProperties>
</file>